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&amp;O INGENIERIA SAS\Downloads\"/>
    </mc:Choice>
  </mc:AlternateContent>
  <xr:revisionPtr revIDLastSave="0" documentId="13_ncr:1_{9F98D373-0B89-4AA4-8840-63CF8E2436B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peso elementos" sheetId="1" r:id="rId1"/>
    <sheet name="Hoja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63" i="2" l="1"/>
  <c r="AT44" i="2"/>
  <c r="AT25" i="2"/>
  <c r="AT8" i="2"/>
  <c r="M81" i="2"/>
  <c r="Q81" i="2" s="1"/>
  <c r="Q80" i="2"/>
  <c r="Q79" i="2"/>
  <c r="AS59" i="2"/>
  <c r="AU59" i="2"/>
  <c r="AV59" i="2"/>
  <c r="AS63" i="2"/>
  <c r="M70" i="2"/>
  <c r="Q70" i="2" s="1"/>
  <c r="Q69" i="2"/>
  <c r="M69" i="2"/>
  <c r="Q68" i="2"/>
  <c r="Q67" i="2"/>
  <c r="Q66" i="2"/>
  <c r="Q65" i="2"/>
  <c r="Q64" i="2"/>
  <c r="M64" i="2"/>
  <c r="Q63" i="2"/>
  <c r="Q62" i="2"/>
  <c r="Q61" i="2"/>
  <c r="Q60" i="2"/>
  <c r="Q49" i="2"/>
  <c r="Q48" i="2"/>
  <c r="Q47" i="2"/>
  <c r="Q46" i="2"/>
  <c r="M45" i="2"/>
  <c r="Q45" i="2" s="1"/>
  <c r="M44" i="2"/>
  <c r="Q44" i="2" s="1"/>
  <c r="Q43" i="2"/>
  <c r="Q42" i="2"/>
  <c r="Q41" i="2"/>
  <c r="S33" i="2"/>
  <c r="Q31" i="2"/>
  <c r="Q30" i="2"/>
  <c r="Q29" i="2"/>
  <c r="Q28" i="2"/>
  <c r="Q27" i="2"/>
  <c r="Q26" i="2"/>
  <c r="Q25" i="2"/>
  <c r="M24" i="2"/>
  <c r="Q24" i="2" s="1"/>
  <c r="M23" i="2"/>
  <c r="Q23" i="2" s="1"/>
  <c r="Q22" i="2"/>
  <c r="AS21" i="2"/>
  <c r="AU21" i="2"/>
  <c r="AV21" i="2"/>
  <c r="AS25" i="2"/>
  <c r="Q11" i="2"/>
  <c r="Q10" i="2"/>
  <c r="M9" i="2"/>
  <c r="Q9" i="2" s="1"/>
  <c r="M8" i="2"/>
  <c r="Q8" i="2" s="1"/>
  <c r="Q7" i="2"/>
  <c r="Q6" i="2"/>
  <c r="M5" i="2"/>
  <c r="Q5" i="2" s="1"/>
  <c r="M4" i="2"/>
  <c r="Q4" i="2" s="1"/>
  <c r="Q3" i="2"/>
  <c r="C39" i="2"/>
  <c r="D39" i="2"/>
  <c r="A40" i="2"/>
  <c r="C40" i="2"/>
  <c r="A41" i="2"/>
  <c r="C41" i="2"/>
  <c r="F33" i="2"/>
  <c r="F32" i="2"/>
  <c r="F31" i="2"/>
  <c r="F30" i="2"/>
  <c r="E36" i="2" s="1"/>
  <c r="B25" i="2"/>
  <c r="F25" i="2" s="1"/>
  <c r="B24" i="2"/>
  <c r="F24" i="2" s="1"/>
  <c r="F23" i="2"/>
  <c r="F22" i="2"/>
  <c r="F21" i="2"/>
  <c r="F20" i="2"/>
  <c r="F19" i="2"/>
  <c r="F18" i="2"/>
  <c r="F17" i="2"/>
  <c r="F16" i="2"/>
  <c r="F15" i="2"/>
  <c r="F14" i="2"/>
  <c r="F13" i="2"/>
  <c r="F12" i="2"/>
  <c r="B11" i="2"/>
  <c r="F11" i="2" s="1"/>
  <c r="B10" i="2"/>
  <c r="F10" i="2" s="1"/>
  <c r="B9" i="2"/>
  <c r="F9" i="2" s="1"/>
  <c r="F8" i="2"/>
  <c r="F7" i="2"/>
  <c r="F6" i="2"/>
  <c r="F5" i="2"/>
  <c r="F4" i="2"/>
  <c r="F3" i="2"/>
  <c r="Q71" i="2" l="1"/>
  <c r="Q72" i="2" s="1"/>
  <c r="R72" i="2" s="1"/>
  <c r="S72" i="2" s="1"/>
  <c r="E35" i="2"/>
  <c r="F35" i="2" s="1"/>
  <c r="Q32" i="2"/>
  <c r="Q33" i="2" s="1"/>
  <c r="T33" i="2" s="1"/>
  <c r="Q82" i="2"/>
  <c r="Q83" i="2" s="1"/>
  <c r="R83" i="2" s="1"/>
  <c r="Q50" i="2"/>
  <c r="Q51" i="2" s="1"/>
  <c r="R51" i="2" s="1"/>
  <c r="S51" i="2" s="1"/>
  <c r="I2" i="2"/>
  <c r="Q12" i="2"/>
  <c r="Q13" i="2" s="1"/>
  <c r="R13" i="2" s="1"/>
  <c r="S13" i="2" s="1"/>
  <c r="AL8" i="1"/>
  <c r="AL55" i="1"/>
  <c r="AL24" i="1"/>
  <c r="Q30" i="1"/>
  <c r="F33" i="1"/>
  <c r="E38" i="1" s="1"/>
  <c r="F38" i="1" s="1"/>
  <c r="F34" i="1"/>
  <c r="F35" i="1"/>
  <c r="F32" i="1"/>
  <c r="E39" i="1" s="1"/>
  <c r="K35" i="1"/>
  <c r="O35" i="1" s="1"/>
  <c r="K21" i="1"/>
  <c r="O21" i="1" s="1"/>
  <c r="K55" i="1"/>
  <c r="O55" i="1" s="1"/>
  <c r="K54" i="1"/>
  <c r="O54" i="1" s="1"/>
  <c r="O56" i="1" s="1"/>
  <c r="O57" i="1" s="1"/>
  <c r="P57" i="1" s="1"/>
  <c r="Q57" i="1" s="1"/>
  <c r="O63" i="1"/>
  <c r="O64" i="1" s="1"/>
  <c r="P64" i="1" s="1"/>
  <c r="K62" i="1"/>
  <c r="O62" i="1" s="1"/>
  <c r="O61" i="1"/>
  <c r="O60" i="1"/>
  <c r="O15" i="1"/>
  <c r="O40" i="1"/>
  <c r="O39" i="1"/>
  <c r="O28" i="1"/>
  <c r="O53" i="1"/>
  <c r="O52" i="1"/>
  <c r="O38" i="1"/>
  <c r="O51" i="1"/>
  <c r="O50" i="1"/>
  <c r="K49" i="1"/>
  <c r="O49" i="1" s="1"/>
  <c r="O48" i="1"/>
  <c r="O47" i="1"/>
  <c r="O46" i="1"/>
  <c r="O45" i="1"/>
  <c r="O37" i="1"/>
  <c r="K36" i="1"/>
  <c r="O36" i="1" s="1"/>
  <c r="O34" i="1"/>
  <c r="O33" i="1"/>
  <c r="O32" i="1"/>
  <c r="O14" i="1"/>
  <c r="O27" i="1"/>
  <c r="O26" i="1"/>
  <c r="O25" i="1"/>
  <c r="O24" i="1"/>
  <c r="O23" i="1"/>
  <c r="O22" i="1"/>
  <c r="K20" i="1"/>
  <c r="O20" i="1" s="1"/>
  <c r="O19" i="1"/>
  <c r="K13" i="1"/>
  <c r="O13" i="1" s="1"/>
  <c r="K12" i="1"/>
  <c r="O12" i="1" s="1"/>
  <c r="O11" i="1"/>
  <c r="O10" i="1"/>
  <c r="K9" i="1"/>
  <c r="O9" i="1" s="1"/>
  <c r="O8" i="1"/>
  <c r="K8" i="1"/>
  <c r="O7" i="1"/>
  <c r="O16" i="1" s="1"/>
  <c r="O17" i="1" s="1"/>
  <c r="P17" i="1" s="1"/>
  <c r="Q17" i="1" s="1"/>
  <c r="B25" i="1"/>
  <c r="F25" i="1"/>
  <c r="B24" i="1"/>
  <c r="F24" i="1" s="1"/>
  <c r="F23" i="1"/>
  <c r="F22" i="1"/>
  <c r="F21" i="1"/>
  <c r="F20" i="1"/>
  <c r="F19" i="1"/>
  <c r="F18" i="1"/>
  <c r="F17" i="1"/>
  <c r="F16" i="1"/>
  <c r="F15" i="1"/>
  <c r="F14" i="1"/>
  <c r="F13" i="1"/>
  <c r="F12" i="1"/>
  <c r="B11" i="1"/>
  <c r="F11" i="1" s="1"/>
  <c r="B10" i="1"/>
  <c r="F10" i="1"/>
  <c r="F9" i="1"/>
  <c r="B9" i="1"/>
  <c r="F6" i="1"/>
  <c r="F7" i="1"/>
  <c r="F8" i="1"/>
  <c r="F5" i="1"/>
  <c r="F4" i="1"/>
  <c r="F3" i="1"/>
  <c r="I4" i="1" l="1"/>
  <c r="B44" i="1" s="1"/>
  <c r="O29" i="1"/>
  <c r="O30" i="1" s="1"/>
  <c r="R30" i="1" s="1"/>
  <c r="O41" i="1"/>
  <c r="O42" i="1" s="1"/>
  <c r="P42" i="1" s="1"/>
  <c r="Q42" i="1" s="1"/>
  <c r="B45" i="1"/>
  <c r="D45" i="1" l="1"/>
  <c r="D41" i="2" s="1"/>
  <c r="B41" i="2"/>
  <c r="D44" i="1"/>
  <c r="D40" i="2" s="1"/>
  <c r="B40" i="2"/>
</calcChain>
</file>

<file path=xl/sharedStrings.xml><?xml version="1.0" encoding="utf-8"?>
<sst xmlns="http://schemas.openxmlformats.org/spreadsheetml/2006/main" count="411" uniqueCount="59">
  <si>
    <t>engranaje</t>
  </si>
  <si>
    <t>kilogramo</t>
  </si>
  <si>
    <t>cantidad</t>
  </si>
  <si>
    <t>total</t>
  </si>
  <si>
    <t>CATALINA DOBLE</t>
  </si>
  <si>
    <t>eje 1</t>
  </si>
  <si>
    <t>eje 2</t>
  </si>
  <si>
    <t>eje 3</t>
  </si>
  <si>
    <t>eje 4</t>
  </si>
  <si>
    <t>cuchilla</t>
  </si>
  <si>
    <t>catalina simple</t>
  </si>
  <si>
    <t>catalina doble</t>
  </si>
  <si>
    <t>catalina contacto de llanta</t>
  </si>
  <si>
    <t>roldana</t>
  </si>
  <si>
    <t>pricionero 3/16</t>
  </si>
  <si>
    <t>pricionero 1/4</t>
  </si>
  <si>
    <t>tornillo cuchilla</t>
  </si>
  <si>
    <t>tornillo roldana</t>
  </si>
  <si>
    <t>cuña 70 mm</t>
  </si>
  <si>
    <t>cuña 40 mm</t>
  </si>
  <si>
    <t>cuña 60 mm pequeña</t>
  </si>
  <si>
    <t xml:space="preserve">cuña 60 mm </t>
  </si>
  <si>
    <t xml:space="preserve">peso de elementos mecanismos </t>
  </si>
  <si>
    <t>chumacera de 50</t>
  </si>
  <si>
    <t>chumacera de 40</t>
  </si>
  <si>
    <t>motoreductor</t>
  </si>
  <si>
    <t>cadena uno</t>
  </si>
  <si>
    <t>cadena dos</t>
  </si>
  <si>
    <t>soporte motor</t>
  </si>
  <si>
    <t>estructura</t>
  </si>
  <si>
    <t xml:space="preserve">estructura base </t>
  </si>
  <si>
    <t>soporte de motor</t>
  </si>
  <si>
    <t xml:space="preserve">estructura 1 </t>
  </si>
  <si>
    <t>estructura dos</t>
  </si>
  <si>
    <t>total mecanismo</t>
  </si>
  <si>
    <t>total superior</t>
  </si>
  <si>
    <t>total estructura</t>
  </si>
  <si>
    <t>total ensamble superior</t>
  </si>
  <si>
    <t>unidades</t>
  </si>
  <si>
    <t>total de cortadora</t>
  </si>
  <si>
    <t>N</t>
  </si>
  <si>
    <r>
      <t>F</t>
    </r>
    <r>
      <rPr>
        <sz val="9"/>
        <color theme="1"/>
        <rFont val="Calibri"/>
        <family val="2"/>
        <scheme val="minor"/>
      </rPr>
      <t>GXY</t>
    </r>
  </si>
  <si>
    <t>fuerzas resultantes</t>
  </si>
  <si>
    <r>
      <t>F</t>
    </r>
    <r>
      <rPr>
        <sz val="9"/>
        <rFont val="Calibri"/>
        <family val="2"/>
        <scheme val="minor"/>
      </rPr>
      <t>GXY</t>
    </r>
  </si>
  <si>
    <r>
      <t>F</t>
    </r>
    <r>
      <rPr>
        <sz val="9"/>
        <color theme="1"/>
        <rFont val="Calibri"/>
        <family val="2"/>
        <scheme val="minor"/>
      </rPr>
      <t>CXZ</t>
    </r>
  </si>
  <si>
    <r>
      <t>F</t>
    </r>
    <r>
      <rPr>
        <sz val="9"/>
        <color theme="1"/>
        <rFont val="Calibri"/>
        <family val="2"/>
        <scheme val="minor"/>
      </rPr>
      <t>AXZ</t>
    </r>
  </si>
  <si>
    <r>
      <t>F</t>
    </r>
    <r>
      <rPr>
        <sz val="9"/>
        <color theme="1"/>
        <rFont val="Calibri"/>
        <family val="2"/>
        <scheme val="minor"/>
      </rPr>
      <t>AXY</t>
    </r>
  </si>
  <si>
    <r>
      <t>F</t>
    </r>
    <r>
      <rPr>
        <sz val="9"/>
        <color theme="1"/>
        <rFont val="Calibri"/>
        <family val="2"/>
        <scheme val="minor"/>
      </rPr>
      <t>CXY</t>
    </r>
  </si>
  <si>
    <t>FDXY</t>
  </si>
  <si>
    <t>UNIDADES</t>
  </si>
  <si>
    <t xml:space="preserve">UNIDADES </t>
  </si>
  <si>
    <r>
      <t>F</t>
    </r>
    <r>
      <rPr>
        <sz val="9"/>
        <color theme="1"/>
        <rFont val="Calibri"/>
        <family val="2"/>
        <scheme val="minor"/>
      </rPr>
      <t>EXY</t>
    </r>
  </si>
  <si>
    <t>FFXY</t>
  </si>
  <si>
    <t>FHXY</t>
  </si>
  <si>
    <t>FKXY</t>
  </si>
  <si>
    <t>fluencia de acero estructural</t>
  </si>
  <si>
    <t>mpa</t>
  </si>
  <si>
    <t>estructura uno</t>
  </si>
  <si>
    <t>factor de servicio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</si>
</sst>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3" borderId="1" xfId="0" applyFill="1" applyBorder="1"/>
    <xf numFmtId="0" fontId="0" fillId="0" borderId="1" xfId="0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8" borderId="1" xfId="0" applyFill="1" applyBorder="1"/>
    <xf numFmtId="0" fontId="0" fillId="7" borderId="1" xfId="0" applyFill="1" applyBorder="1"/>
    <xf numFmtId="0" fontId="0" fillId="0" borderId="2" xfId="0" applyBorder="1"/>
    <xf numFmtId="0" fontId="0" fillId="9" borderId="1" xfId="0" applyFill="1" applyBorder="1"/>
    <xf numFmtId="0" fontId="0" fillId="10" borderId="1" xfId="0" applyFill="1" applyBorder="1"/>
    <xf numFmtId="0" fontId="0" fillId="4" borderId="0" xfId="0" applyFill="1"/>
    <xf numFmtId="0" fontId="0" fillId="5" borderId="0" xfId="0" applyFill="1"/>
    <xf numFmtId="0" fontId="0" fillId="11" borderId="0" xfId="0" applyFill="1"/>
    <xf numFmtId="0" fontId="3" fillId="7" borderId="0" xfId="0" applyFont="1" applyFill="1"/>
    <xf numFmtId="0" fontId="0" fillId="12" borderId="0" xfId="0" applyFill="1"/>
    <xf numFmtId="0" fontId="0" fillId="11" borderId="1" xfId="0" applyFill="1" applyBorder="1"/>
    <xf numFmtId="0" fontId="0" fillId="13" borderId="1" xfId="0" applyFill="1" applyBorder="1"/>
    <xf numFmtId="0" fontId="0" fillId="14" borderId="0" xfId="0" applyFill="1"/>
    <xf numFmtId="0" fontId="0" fillId="16" borderId="0" xfId="0" applyFill="1"/>
    <xf numFmtId="0" fontId="0" fillId="6" borderId="0" xfId="0" applyFill="1"/>
    <xf numFmtId="0" fontId="5" fillId="0" borderId="0" xfId="0" applyFont="1"/>
    <xf numFmtId="0" fontId="5" fillId="16" borderId="0" xfId="0" applyFont="1" applyFill="1"/>
    <xf numFmtId="0" fontId="0" fillId="0" borderId="0" xfId="0" applyAlignment="1">
      <alignment horizontal="center"/>
    </xf>
    <xf numFmtId="0" fontId="0" fillId="17" borderId="1" xfId="0" applyFill="1" applyBorder="1"/>
    <xf numFmtId="0" fontId="0" fillId="15" borderId="1" xfId="0" applyFill="1" applyBorder="1"/>
    <xf numFmtId="0" fontId="3" fillId="15" borderId="0" xfId="0" applyFont="1" applyFill="1"/>
    <xf numFmtId="0" fontId="0" fillId="18" borderId="1" xfId="0" applyFill="1" applyBorder="1"/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3" fillId="7" borderId="3" xfId="0" applyFont="1" applyFill="1" applyBorder="1" applyAlignment="1">
      <alignment horizontal="center" wrapText="1"/>
    </xf>
    <xf numFmtId="0" fontId="3" fillId="7" borderId="4" xfId="0" applyFont="1" applyFill="1" applyBorder="1" applyAlignment="1">
      <alignment horizontal="center" wrapText="1"/>
    </xf>
    <xf numFmtId="0" fontId="3" fillId="7" borderId="5" xfId="0" applyFont="1" applyFill="1" applyBorder="1" applyAlignment="1">
      <alignment horizontal="center" wrapText="1"/>
    </xf>
    <xf numFmtId="0" fontId="0" fillId="18" borderId="1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3" fillId="15" borderId="3" xfId="0" applyFont="1" applyFill="1" applyBorder="1" applyAlignment="1">
      <alignment horizontal="center" wrapText="1"/>
    </xf>
    <xf numFmtId="0" fontId="3" fillId="15" borderId="4" xfId="0" applyFont="1" applyFill="1" applyBorder="1" applyAlignment="1">
      <alignment horizontal="center" wrapText="1"/>
    </xf>
    <xf numFmtId="0" fontId="3" fillId="15" borderId="5" xfId="0" applyFont="1" applyFill="1" applyBorder="1" applyAlignment="1">
      <alignment horizontal="center" wrapText="1"/>
    </xf>
    <xf numFmtId="0" fontId="0" fillId="17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Relationship Id="rId6" Type="http://schemas.openxmlformats.org/officeDocument/2006/relationships/image" Target="../media/image1.png"/><Relationship Id="rId11" Type="http://schemas.openxmlformats.org/officeDocument/2006/relationships/image" Target="../media/image3.png"/><Relationship Id="rId5" Type="http://schemas.openxmlformats.org/officeDocument/2006/relationships/image" Target="../media/image6.png"/><Relationship Id="rId10" Type="http://schemas.openxmlformats.org/officeDocument/2006/relationships/image" Target="../media/image10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750794</xdr:colOff>
      <xdr:row>17</xdr:row>
      <xdr:rowOff>18626</xdr:rowOff>
    </xdr:from>
    <xdr:to>
      <xdr:col>36</xdr:col>
      <xdr:colOff>16759</xdr:colOff>
      <xdr:row>32</xdr:row>
      <xdr:rowOff>49390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15059" y="3257126"/>
          <a:ext cx="5361965" cy="2888264"/>
        </a:xfrm>
        <a:prstGeom prst="rect">
          <a:avLst/>
        </a:prstGeom>
      </xdr:spPr>
    </xdr:pic>
    <xdr:clientData/>
  </xdr:twoCellAnchor>
  <xdr:twoCellAnchor editAs="oneCell">
    <xdr:from>
      <xdr:col>29</xdr:col>
      <xdr:colOff>11207</xdr:colOff>
      <xdr:row>1</xdr:row>
      <xdr:rowOff>173932</xdr:rowOff>
    </xdr:from>
    <xdr:to>
      <xdr:col>36</xdr:col>
      <xdr:colOff>13449</xdr:colOff>
      <xdr:row>17</xdr:row>
      <xdr:rowOff>42604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7472" y="364432"/>
          <a:ext cx="5336242" cy="2916672"/>
        </a:xfrm>
        <a:prstGeom prst="rect">
          <a:avLst/>
        </a:prstGeom>
      </xdr:spPr>
    </xdr:pic>
    <xdr:clientData/>
  </xdr:twoCellAnchor>
  <xdr:twoCellAnchor editAs="oneCell">
    <xdr:from>
      <xdr:col>28</xdr:col>
      <xdr:colOff>741530</xdr:colOff>
      <xdr:row>48</xdr:row>
      <xdr:rowOff>11206</xdr:rowOff>
    </xdr:from>
    <xdr:to>
      <xdr:col>36</xdr:col>
      <xdr:colOff>22411</xdr:colOff>
      <xdr:row>61</xdr:row>
      <xdr:rowOff>33618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05795" y="9155206"/>
          <a:ext cx="5376881" cy="2498912"/>
        </a:xfrm>
        <a:prstGeom prst="rect">
          <a:avLst/>
        </a:prstGeom>
      </xdr:spPr>
    </xdr:pic>
    <xdr:clientData/>
  </xdr:twoCellAnchor>
  <xdr:twoCellAnchor editAs="oneCell">
    <xdr:from>
      <xdr:col>20</xdr:col>
      <xdr:colOff>11204</xdr:colOff>
      <xdr:row>1</xdr:row>
      <xdr:rowOff>179852</xdr:rowOff>
    </xdr:from>
    <xdr:to>
      <xdr:col>23</xdr:col>
      <xdr:colOff>761999</xdr:colOff>
      <xdr:row>19</xdr:row>
      <xdr:rowOff>20208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79469" y="370352"/>
          <a:ext cx="3036795" cy="3269356"/>
        </a:xfrm>
        <a:prstGeom prst="rect">
          <a:avLst/>
        </a:prstGeom>
      </xdr:spPr>
    </xdr:pic>
    <xdr:clientData/>
  </xdr:twoCellAnchor>
  <xdr:twoCellAnchor editAs="oneCell">
    <xdr:from>
      <xdr:col>20</xdr:col>
      <xdr:colOff>11206</xdr:colOff>
      <xdr:row>19</xdr:row>
      <xdr:rowOff>8966</xdr:rowOff>
    </xdr:from>
    <xdr:to>
      <xdr:col>24</xdr:col>
      <xdr:colOff>11205</xdr:colOff>
      <xdr:row>30</xdr:row>
      <xdr:rowOff>138546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79471" y="3628466"/>
          <a:ext cx="3047999" cy="2225080"/>
        </a:xfrm>
        <a:prstGeom prst="rect">
          <a:avLst/>
        </a:prstGeom>
      </xdr:spPr>
    </xdr:pic>
    <xdr:clientData/>
  </xdr:twoCellAnchor>
  <xdr:twoCellAnchor editAs="oneCell">
    <xdr:from>
      <xdr:col>24</xdr:col>
      <xdr:colOff>22411</xdr:colOff>
      <xdr:row>18</xdr:row>
      <xdr:rowOff>134471</xdr:rowOff>
    </xdr:from>
    <xdr:to>
      <xdr:col>27</xdr:col>
      <xdr:colOff>750794</xdr:colOff>
      <xdr:row>31</xdr:row>
      <xdr:rowOff>62753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338676" y="3563471"/>
          <a:ext cx="3014383" cy="2404782"/>
        </a:xfrm>
        <a:prstGeom prst="rect">
          <a:avLst/>
        </a:prstGeom>
      </xdr:spPr>
    </xdr:pic>
    <xdr:clientData/>
  </xdr:twoCellAnchor>
  <xdr:twoCellAnchor editAs="oneCell">
    <xdr:from>
      <xdr:col>20</xdr:col>
      <xdr:colOff>22411</xdr:colOff>
      <xdr:row>31</xdr:row>
      <xdr:rowOff>0</xdr:rowOff>
    </xdr:from>
    <xdr:to>
      <xdr:col>23</xdr:col>
      <xdr:colOff>744071</xdr:colOff>
      <xdr:row>44</xdr:row>
      <xdr:rowOff>170328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90676" y="5905500"/>
          <a:ext cx="3007660" cy="2646828"/>
        </a:xfrm>
        <a:prstGeom prst="rect">
          <a:avLst/>
        </a:prstGeom>
      </xdr:spPr>
    </xdr:pic>
    <xdr:clientData/>
  </xdr:twoCellAnchor>
  <xdr:twoCellAnchor editAs="oneCell">
    <xdr:from>
      <xdr:col>23</xdr:col>
      <xdr:colOff>727758</xdr:colOff>
      <xdr:row>31</xdr:row>
      <xdr:rowOff>44825</xdr:rowOff>
    </xdr:from>
    <xdr:to>
      <xdr:col>28</xdr:col>
      <xdr:colOff>11206</xdr:colOff>
      <xdr:row>45</xdr:row>
      <xdr:rowOff>11207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82023" y="5950325"/>
          <a:ext cx="3093448" cy="2633382"/>
        </a:xfrm>
        <a:prstGeom prst="rect">
          <a:avLst/>
        </a:prstGeom>
      </xdr:spPr>
    </xdr:pic>
    <xdr:clientData/>
  </xdr:twoCellAnchor>
  <xdr:twoCellAnchor editAs="oneCell">
    <xdr:from>
      <xdr:col>20</xdr:col>
      <xdr:colOff>11206</xdr:colOff>
      <xdr:row>44</xdr:row>
      <xdr:rowOff>142533</xdr:rowOff>
    </xdr:from>
    <xdr:to>
      <xdr:col>24</xdr:col>
      <xdr:colOff>22411</xdr:colOff>
      <xdr:row>64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79471" y="8524533"/>
          <a:ext cx="3059205" cy="3667467"/>
        </a:xfrm>
        <a:prstGeom prst="rect">
          <a:avLst/>
        </a:prstGeom>
      </xdr:spPr>
    </xdr:pic>
    <xdr:clientData/>
  </xdr:twoCellAnchor>
  <xdr:twoCellAnchor editAs="oneCell">
    <xdr:from>
      <xdr:col>23</xdr:col>
      <xdr:colOff>750795</xdr:colOff>
      <xdr:row>44</xdr:row>
      <xdr:rowOff>168089</xdr:rowOff>
    </xdr:from>
    <xdr:to>
      <xdr:col>27</xdr:col>
      <xdr:colOff>750794</xdr:colOff>
      <xdr:row>64</xdr:row>
      <xdr:rowOff>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305060" y="8550089"/>
          <a:ext cx="3047999" cy="3641912"/>
        </a:xfrm>
        <a:prstGeom prst="rect">
          <a:avLst/>
        </a:prstGeom>
      </xdr:spPr>
    </xdr:pic>
    <xdr:clientData/>
  </xdr:twoCellAnchor>
  <xdr:twoCellAnchor editAs="oneCell">
    <xdr:from>
      <xdr:col>23</xdr:col>
      <xdr:colOff>758552</xdr:colOff>
      <xdr:row>2</xdr:row>
      <xdr:rowOff>11205</xdr:rowOff>
    </xdr:from>
    <xdr:to>
      <xdr:col>27</xdr:col>
      <xdr:colOff>750793</xdr:colOff>
      <xdr:row>19</xdr:row>
      <xdr:rowOff>11206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312817" y="392205"/>
          <a:ext cx="3040241" cy="32385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10467</xdr:colOff>
      <xdr:row>0</xdr:row>
      <xdr:rowOff>178686</xdr:rowOff>
    </xdr:from>
    <xdr:to>
      <xdr:col>29</xdr:col>
      <xdr:colOff>10467</xdr:colOff>
      <xdr:row>18</xdr:row>
      <xdr:rowOff>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82712" y="178686"/>
          <a:ext cx="4548673" cy="3321040"/>
        </a:xfrm>
        <a:prstGeom prst="rect">
          <a:avLst/>
        </a:prstGeom>
      </xdr:spPr>
    </xdr:pic>
    <xdr:clientData/>
  </xdr:twoCellAnchor>
  <xdr:twoCellAnchor editAs="oneCell">
    <xdr:from>
      <xdr:col>29</xdr:col>
      <xdr:colOff>748391</xdr:colOff>
      <xdr:row>0</xdr:row>
      <xdr:rowOff>184669</xdr:rowOff>
    </xdr:from>
    <xdr:to>
      <xdr:col>36</xdr:col>
      <xdr:colOff>9718</xdr:colOff>
      <xdr:row>18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69309" y="184669"/>
          <a:ext cx="4568113" cy="3314311"/>
        </a:xfrm>
        <a:prstGeom prst="rect">
          <a:avLst/>
        </a:prstGeom>
      </xdr:spPr>
    </xdr:pic>
    <xdr:clientData/>
  </xdr:twoCellAnchor>
  <xdr:twoCellAnchor editAs="oneCell">
    <xdr:from>
      <xdr:col>36</xdr:col>
      <xdr:colOff>719234</xdr:colOff>
      <xdr:row>1</xdr:row>
      <xdr:rowOff>29158</xdr:rowOff>
    </xdr:from>
    <xdr:to>
      <xdr:col>43</xdr:col>
      <xdr:colOff>748690</xdr:colOff>
      <xdr:row>18</xdr:row>
      <xdr:rowOff>29158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546938" y="223546"/>
          <a:ext cx="5336242" cy="330459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19</xdr:row>
      <xdr:rowOff>160421</xdr:rowOff>
    </xdr:from>
    <xdr:to>
      <xdr:col>29</xdr:col>
      <xdr:colOff>20707</xdr:colOff>
      <xdr:row>37</xdr:row>
      <xdr:rowOff>20053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01974" y="3779921"/>
          <a:ext cx="4592707" cy="328863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19</xdr:row>
      <xdr:rowOff>150395</xdr:rowOff>
    </xdr:from>
    <xdr:to>
      <xdr:col>36</xdr:col>
      <xdr:colOff>10026</xdr:colOff>
      <xdr:row>37</xdr:row>
      <xdr:rowOff>20052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135974" y="3769895"/>
          <a:ext cx="4582026" cy="3298657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20</xdr:row>
      <xdr:rowOff>0</xdr:rowOff>
    </xdr:from>
    <xdr:to>
      <xdr:col>44</xdr:col>
      <xdr:colOff>27965</xdr:colOff>
      <xdr:row>37</xdr:row>
      <xdr:rowOff>28074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69974" y="3810000"/>
          <a:ext cx="5361965" cy="3228474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39</xdr:row>
      <xdr:rowOff>0</xdr:rowOff>
    </xdr:from>
    <xdr:to>
      <xdr:col>29</xdr:col>
      <xdr:colOff>17970</xdr:colOff>
      <xdr:row>56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61037" y="7709858"/>
          <a:ext cx="4546839" cy="3360708"/>
        </a:xfrm>
        <a:prstGeom prst="rect">
          <a:avLst/>
        </a:prstGeom>
      </xdr:spPr>
    </xdr:pic>
    <xdr:clientData/>
  </xdr:twoCellAnchor>
  <xdr:twoCellAnchor editAs="oneCell">
    <xdr:from>
      <xdr:col>29</xdr:col>
      <xdr:colOff>766947</xdr:colOff>
      <xdr:row>38</xdr:row>
      <xdr:rowOff>185551</xdr:rowOff>
    </xdr:from>
    <xdr:to>
      <xdr:col>36</xdr:col>
      <xdr:colOff>24739</xdr:colOff>
      <xdr:row>56</xdr:row>
      <xdr:rowOff>12369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259804" y="7236525"/>
          <a:ext cx="4626429" cy="316675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58</xdr:row>
      <xdr:rowOff>0</xdr:rowOff>
    </xdr:from>
    <xdr:to>
      <xdr:col>29</xdr:col>
      <xdr:colOff>19843</xdr:colOff>
      <xdr:row>75</xdr:row>
      <xdr:rowOff>19843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645313" y="11509375"/>
          <a:ext cx="4544218" cy="3393281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58</xdr:row>
      <xdr:rowOff>0</xdr:rowOff>
    </xdr:from>
    <xdr:to>
      <xdr:col>36</xdr:col>
      <xdr:colOff>39688</xdr:colOff>
      <xdr:row>75</xdr:row>
      <xdr:rowOff>39687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923750" y="11509375"/>
          <a:ext cx="4564063" cy="341312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58</xdr:row>
      <xdr:rowOff>0</xdr:rowOff>
    </xdr:from>
    <xdr:to>
      <xdr:col>44</xdr:col>
      <xdr:colOff>5953</xdr:colOff>
      <xdr:row>75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74047" y="11049000"/>
          <a:ext cx="5339953" cy="3238500"/>
        </a:xfrm>
        <a:prstGeom prst="rect">
          <a:avLst/>
        </a:prstGeom>
      </xdr:spPr>
    </xdr:pic>
    <xdr:clientData/>
  </xdr:twoCellAnchor>
  <xdr:twoCellAnchor editAs="oneCell">
    <xdr:from>
      <xdr:col>36</xdr:col>
      <xdr:colOff>781291</xdr:colOff>
      <xdr:row>38</xdr:row>
      <xdr:rowOff>173619</xdr:rowOff>
    </xdr:from>
    <xdr:to>
      <xdr:col>43</xdr:col>
      <xdr:colOff>780853</xdr:colOff>
      <xdr:row>54</xdr:row>
      <xdr:rowOff>31597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831E4F-CC69-A8AA-14CF-80B3C7511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560304" y="7137720"/>
          <a:ext cx="5536119" cy="27902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N64"/>
  <sheetViews>
    <sheetView zoomScale="26" zoomScaleNormal="26" workbookViewId="0">
      <selection activeCell="M81" sqref="M81"/>
    </sheetView>
  </sheetViews>
  <sheetFormatPr baseColWidth="10" defaultRowHeight="14.4" x14ac:dyDescent="0.3"/>
  <cols>
    <col min="1" max="1" width="26.6640625" customWidth="1"/>
    <col min="4" max="4" width="14" bestFit="1" customWidth="1"/>
    <col min="6" max="6" width="14" customWidth="1"/>
    <col min="8" max="8" width="18.109375" customWidth="1"/>
    <col min="10" max="10" width="14.88671875" bestFit="1" customWidth="1"/>
    <col min="37" max="37" width="17.6640625" customWidth="1"/>
    <col min="38" max="38" width="12.44140625" bestFit="1" customWidth="1"/>
  </cols>
  <sheetData>
    <row r="2" spans="1:40" x14ac:dyDescent="0.3">
      <c r="A2" s="32" t="s">
        <v>22</v>
      </c>
      <c r="B2" s="32"/>
      <c r="C2" s="32"/>
      <c r="D2" s="32"/>
      <c r="E2" s="16" t="s">
        <v>2</v>
      </c>
      <c r="F2" s="17" t="s">
        <v>3</v>
      </c>
      <c r="AK2" s="28" t="s">
        <v>55</v>
      </c>
      <c r="AL2" s="28"/>
      <c r="AM2" s="2">
        <v>262</v>
      </c>
      <c r="AN2" s="2" t="s">
        <v>56</v>
      </c>
    </row>
    <row r="3" spans="1:40" x14ac:dyDescent="0.3">
      <c r="A3" s="2" t="s">
        <v>0</v>
      </c>
      <c r="B3" s="2">
        <v>14.9</v>
      </c>
      <c r="C3" s="2" t="s">
        <v>1</v>
      </c>
      <c r="D3" s="2"/>
      <c r="E3" s="2">
        <v>2</v>
      </c>
      <c r="F3" s="2">
        <f>B3*E3</f>
        <v>29.8</v>
      </c>
      <c r="AK3" s="28" t="s">
        <v>57</v>
      </c>
      <c r="AL3" s="28"/>
      <c r="AM3" s="2">
        <v>134</v>
      </c>
      <c r="AN3" s="2" t="s">
        <v>56</v>
      </c>
    </row>
    <row r="4" spans="1:40" x14ac:dyDescent="0.3">
      <c r="A4" s="2" t="s">
        <v>4</v>
      </c>
      <c r="B4" s="2">
        <v>14.3</v>
      </c>
      <c r="C4" s="2" t="s">
        <v>1</v>
      </c>
      <c r="D4" s="2"/>
      <c r="E4" s="2">
        <v>2</v>
      </c>
      <c r="F4" s="2">
        <f>B4*E4</f>
        <v>28.6</v>
      </c>
      <c r="H4" s="3" t="s">
        <v>34</v>
      </c>
      <c r="I4" s="2">
        <f>SUM(F3:F26)</f>
        <v>400.411</v>
      </c>
      <c r="J4" s="2" t="s">
        <v>1</v>
      </c>
    </row>
    <row r="5" spans="1:40" x14ac:dyDescent="0.3">
      <c r="A5" s="2" t="s">
        <v>5</v>
      </c>
      <c r="B5" s="2">
        <v>15.618</v>
      </c>
      <c r="C5" s="2" t="s">
        <v>1</v>
      </c>
      <c r="D5" s="2"/>
      <c r="E5" s="2">
        <v>1</v>
      </c>
      <c r="F5" s="2">
        <f>B5*E5</f>
        <v>15.618</v>
      </c>
    </row>
    <row r="6" spans="1:40" x14ac:dyDescent="0.3">
      <c r="A6" s="2" t="s">
        <v>6</v>
      </c>
      <c r="B6" s="2">
        <v>6.7889999999999997</v>
      </c>
      <c r="C6" s="2" t="s">
        <v>1</v>
      </c>
      <c r="D6" s="2"/>
      <c r="E6" s="2">
        <v>1</v>
      </c>
      <c r="F6" s="2">
        <f t="shared" ref="F6:F11" si="0">B6*E6</f>
        <v>6.7889999999999997</v>
      </c>
      <c r="J6" s="30" t="s">
        <v>5</v>
      </c>
      <c r="K6" s="30"/>
      <c r="L6" s="30"/>
      <c r="M6" s="30"/>
      <c r="N6" s="30"/>
      <c r="O6" s="30"/>
    </row>
    <row r="7" spans="1:40" x14ac:dyDescent="0.3">
      <c r="A7" s="2" t="s">
        <v>7</v>
      </c>
      <c r="B7" s="2">
        <v>6.806</v>
      </c>
      <c r="C7" s="2" t="s">
        <v>1</v>
      </c>
      <c r="D7" s="2"/>
      <c r="E7" s="2">
        <v>1</v>
      </c>
      <c r="F7" s="2">
        <f t="shared" si="0"/>
        <v>6.806</v>
      </c>
      <c r="J7" s="2" t="s">
        <v>5</v>
      </c>
      <c r="K7" s="2">
        <v>15.618</v>
      </c>
      <c r="L7" s="2" t="s">
        <v>1</v>
      </c>
      <c r="M7" s="2"/>
      <c r="N7" s="2">
        <v>1</v>
      </c>
      <c r="O7" s="2">
        <f>K7*N7</f>
        <v>15.618</v>
      </c>
    </row>
    <row r="8" spans="1:40" x14ac:dyDescent="0.3">
      <c r="A8" s="2" t="s">
        <v>8</v>
      </c>
      <c r="B8" s="2">
        <v>12.212999999999999</v>
      </c>
      <c r="C8" s="2" t="s">
        <v>1</v>
      </c>
      <c r="D8" s="2"/>
      <c r="E8" s="2">
        <v>1</v>
      </c>
      <c r="F8" s="2">
        <f t="shared" si="0"/>
        <v>12.212999999999999</v>
      </c>
      <c r="J8" s="2" t="s">
        <v>9</v>
      </c>
      <c r="K8" s="2">
        <f>2*0.646</f>
        <v>1.292</v>
      </c>
      <c r="L8" s="2" t="s">
        <v>1</v>
      </c>
      <c r="M8" s="2"/>
      <c r="N8" s="2">
        <v>1</v>
      </c>
      <c r="O8" s="2">
        <f t="shared" ref="O8:O9" si="1">K8*N8</f>
        <v>1.292</v>
      </c>
      <c r="AK8" s="2" t="s">
        <v>58</v>
      </c>
      <c r="AL8" s="2">
        <f>$AM$2/AM3</f>
        <v>1.955223880597015</v>
      </c>
    </row>
    <row r="9" spans="1:40" x14ac:dyDescent="0.3">
      <c r="A9" s="2" t="s">
        <v>9</v>
      </c>
      <c r="B9" s="2">
        <f>2*0.646</f>
        <v>1.292</v>
      </c>
      <c r="C9" s="2" t="s">
        <v>1</v>
      </c>
      <c r="D9" s="2"/>
      <c r="E9" s="2">
        <v>1</v>
      </c>
      <c r="F9" s="2">
        <f t="shared" si="0"/>
        <v>1.292</v>
      </c>
      <c r="J9" s="2" t="s">
        <v>26</v>
      </c>
      <c r="K9" s="2">
        <f>29*0.445</f>
        <v>12.904999999999999</v>
      </c>
      <c r="L9" s="2" t="s">
        <v>1</v>
      </c>
      <c r="M9" s="2"/>
      <c r="N9" s="2">
        <v>1</v>
      </c>
      <c r="O9" s="2">
        <f t="shared" si="1"/>
        <v>12.904999999999999</v>
      </c>
    </row>
    <row r="10" spans="1:40" x14ac:dyDescent="0.3">
      <c r="A10" s="2" t="s">
        <v>26</v>
      </c>
      <c r="B10" s="2">
        <f>29*0.445</f>
        <v>12.904999999999999</v>
      </c>
      <c r="C10" s="2" t="s">
        <v>1</v>
      </c>
      <c r="D10" s="2"/>
      <c r="E10" s="2">
        <v>1</v>
      </c>
      <c r="F10" s="2">
        <f t="shared" si="0"/>
        <v>12.904999999999999</v>
      </c>
      <c r="J10" s="2" t="s">
        <v>10</v>
      </c>
      <c r="K10" s="2">
        <v>8.8870000000000005</v>
      </c>
      <c r="L10" s="2" t="s">
        <v>1</v>
      </c>
      <c r="M10" s="2"/>
      <c r="N10" s="2">
        <v>1</v>
      </c>
      <c r="O10" s="2">
        <f t="shared" ref="O10:O15" si="2">K10*N10</f>
        <v>8.8870000000000005</v>
      </c>
      <c r="Q10" s="30" t="s">
        <v>42</v>
      </c>
      <c r="R10" s="30"/>
      <c r="S10" s="30"/>
      <c r="T10" s="30"/>
    </row>
    <row r="11" spans="1:40" x14ac:dyDescent="0.3">
      <c r="A11" s="2" t="s">
        <v>27</v>
      </c>
      <c r="B11" s="2">
        <f>32*0.445</f>
        <v>14.24</v>
      </c>
      <c r="C11" s="2" t="s">
        <v>1</v>
      </c>
      <c r="D11" s="2"/>
      <c r="E11" s="2">
        <v>1</v>
      </c>
      <c r="F11" s="2">
        <f t="shared" si="0"/>
        <v>14.24</v>
      </c>
      <c r="J11" s="2" t="s">
        <v>16</v>
      </c>
      <c r="K11" s="2">
        <v>4.0000000000000001E-3</v>
      </c>
      <c r="L11" s="2" t="s">
        <v>1</v>
      </c>
      <c r="M11" s="2"/>
      <c r="N11" s="2">
        <v>4</v>
      </c>
      <c r="O11" s="2">
        <f t="shared" si="2"/>
        <v>1.6E-2</v>
      </c>
      <c r="Q11" s="11" t="s">
        <v>46</v>
      </c>
      <c r="R11" s="11">
        <v>-3853.75</v>
      </c>
      <c r="S11" s="11" t="s">
        <v>47</v>
      </c>
      <c r="T11" s="11">
        <v>-3863.92</v>
      </c>
    </row>
    <row r="12" spans="1:40" x14ac:dyDescent="0.3">
      <c r="A12" s="2" t="s">
        <v>10</v>
      </c>
      <c r="B12" s="2">
        <v>8.8870000000000005</v>
      </c>
      <c r="C12" s="2" t="s">
        <v>1</v>
      </c>
      <c r="D12" s="2"/>
      <c r="E12" s="2">
        <v>4</v>
      </c>
      <c r="F12" s="2">
        <f t="shared" ref="F12:F25" si="3">B12*E12</f>
        <v>35.548000000000002</v>
      </c>
      <c r="J12" s="2" t="s">
        <v>23</v>
      </c>
      <c r="K12" s="2">
        <f>1.832+0.676+0.008</f>
        <v>2.516</v>
      </c>
      <c r="L12" s="2" t="s">
        <v>1</v>
      </c>
      <c r="M12" s="2"/>
      <c r="N12" s="2">
        <v>1</v>
      </c>
      <c r="O12" s="2">
        <f t="shared" si="2"/>
        <v>2.516</v>
      </c>
      <c r="Q12" s="11" t="s">
        <v>45</v>
      </c>
      <c r="R12" s="11">
        <v>-2073.3000000000002</v>
      </c>
      <c r="S12" s="11" t="s">
        <v>44</v>
      </c>
      <c r="T12" s="11">
        <v>14285.25</v>
      </c>
    </row>
    <row r="13" spans="1:40" x14ac:dyDescent="0.3">
      <c r="A13" s="2" t="s">
        <v>11</v>
      </c>
      <c r="B13" s="2">
        <v>14.38</v>
      </c>
      <c r="C13" s="2" t="s">
        <v>1</v>
      </c>
      <c r="D13" s="2"/>
      <c r="E13" s="2">
        <v>2</v>
      </c>
      <c r="F13" s="2">
        <f t="shared" si="3"/>
        <v>28.76</v>
      </c>
      <c r="J13" s="2" t="s">
        <v>24</v>
      </c>
      <c r="K13" s="2">
        <f>1.742+0.676+0.008</f>
        <v>2.4260000000000002</v>
      </c>
      <c r="L13" s="2" t="s">
        <v>1</v>
      </c>
      <c r="M13" s="2"/>
      <c r="N13" s="2">
        <v>1</v>
      </c>
      <c r="O13" s="2">
        <f t="shared" si="2"/>
        <v>2.4260000000000002</v>
      </c>
      <c r="Q13" s="11"/>
      <c r="R13" s="11"/>
      <c r="S13" s="11" t="s">
        <v>50</v>
      </c>
      <c r="T13" s="11" t="s">
        <v>40</v>
      </c>
    </row>
    <row r="14" spans="1:40" x14ac:dyDescent="0.3">
      <c r="A14" s="2" t="s">
        <v>12</v>
      </c>
      <c r="B14" s="2">
        <v>6.2190000000000003</v>
      </c>
      <c r="C14" s="2" t="s">
        <v>1</v>
      </c>
      <c r="D14" s="2"/>
      <c r="E14" s="2">
        <v>2</v>
      </c>
      <c r="F14" s="2">
        <f t="shared" si="3"/>
        <v>12.438000000000001</v>
      </c>
      <c r="J14" s="2" t="s">
        <v>19</v>
      </c>
      <c r="K14" s="2">
        <v>1.2E-2</v>
      </c>
      <c r="L14" s="2" t="s">
        <v>1</v>
      </c>
      <c r="M14" s="2"/>
      <c r="N14" s="2">
        <v>1</v>
      </c>
      <c r="O14" s="2">
        <f t="shared" si="2"/>
        <v>1.2E-2</v>
      </c>
    </row>
    <row r="15" spans="1:40" x14ac:dyDescent="0.3">
      <c r="A15" s="2" t="s">
        <v>13</v>
      </c>
      <c r="B15" s="2">
        <v>7.1980000000000004</v>
      </c>
      <c r="C15" s="2" t="s">
        <v>1</v>
      </c>
      <c r="D15" s="2"/>
      <c r="E15" s="2">
        <v>1</v>
      </c>
      <c r="F15" s="2">
        <f t="shared" si="3"/>
        <v>7.1980000000000004</v>
      </c>
      <c r="J15" s="2" t="s">
        <v>14</v>
      </c>
      <c r="K15" s="2">
        <v>2E-3</v>
      </c>
      <c r="L15" s="2" t="s">
        <v>1</v>
      </c>
      <c r="M15" s="2"/>
      <c r="N15" s="2">
        <v>2</v>
      </c>
      <c r="O15" s="2">
        <f t="shared" si="2"/>
        <v>4.0000000000000001E-3</v>
      </c>
    </row>
    <row r="16" spans="1:40" x14ac:dyDescent="0.3">
      <c r="A16" s="2" t="s">
        <v>14</v>
      </c>
      <c r="B16" s="2">
        <v>2E-3</v>
      </c>
      <c r="C16" s="2" t="s">
        <v>1</v>
      </c>
      <c r="D16" s="2"/>
      <c r="E16" s="2">
        <v>3</v>
      </c>
      <c r="F16" s="2">
        <f t="shared" si="3"/>
        <v>6.0000000000000001E-3</v>
      </c>
      <c r="N16" s="3" t="s">
        <v>3</v>
      </c>
      <c r="O16" s="2">
        <f>SUM(O7:O15)</f>
        <v>43.675999999999995</v>
      </c>
    </row>
    <row r="17" spans="1:40" x14ac:dyDescent="0.3">
      <c r="A17" s="2" t="s">
        <v>15</v>
      </c>
      <c r="B17" s="2">
        <v>5.0000000000000001E-3</v>
      </c>
      <c r="C17" s="2" t="s">
        <v>1</v>
      </c>
      <c r="D17" s="2"/>
      <c r="E17" s="2">
        <v>4</v>
      </c>
      <c r="F17" s="2">
        <f t="shared" si="3"/>
        <v>0.02</v>
      </c>
      <c r="N17" s="3" t="s">
        <v>40</v>
      </c>
      <c r="O17">
        <f>O16/2</f>
        <v>21.837999999999997</v>
      </c>
      <c r="P17" s="2">
        <f>O17/4</f>
        <v>5.4594999999999994</v>
      </c>
      <c r="Q17" s="2">
        <f>-P17+7400</f>
        <v>7394.5405000000001</v>
      </c>
    </row>
    <row r="18" spans="1:40" x14ac:dyDescent="0.3">
      <c r="A18" s="2" t="s">
        <v>16</v>
      </c>
      <c r="B18" s="2">
        <v>4.0000000000000001E-3</v>
      </c>
      <c r="C18" s="2" t="s">
        <v>1</v>
      </c>
      <c r="D18" s="2"/>
      <c r="E18" s="2">
        <v>4</v>
      </c>
      <c r="F18" s="2">
        <f t="shared" si="3"/>
        <v>1.6E-2</v>
      </c>
      <c r="J18" s="33" t="s">
        <v>6</v>
      </c>
      <c r="K18" s="33"/>
      <c r="L18" s="33"/>
      <c r="M18" s="33"/>
      <c r="N18" s="33"/>
      <c r="O18" s="33"/>
    </row>
    <row r="19" spans="1:40" x14ac:dyDescent="0.3">
      <c r="A19" s="2" t="s">
        <v>17</v>
      </c>
      <c r="B19" s="2">
        <v>1.7999999999999999E-2</v>
      </c>
      <c r="C19" s="2" t="s">
        <v>1</v>
      </c>
      <c r="D19" s="2"/>
      <c r="E19" s="2">
        <v>3</v>
      </c>
      <c r="F19" s="2">
        <f t="shared" si="3"/>
        <v>5.3999999999999992E-2</v>
      </c>
      <c r="J19" s="2" t="s">
        <v>6</v>
      </c>
      <c r="K19" s="2">
        <v>6.7889999999999997</v>
      </c>
      <c r="L19" s="2" t="s">
        <v>1</v>
      </c>
      <c r="M19" s="2"/>
      <c r="N19" s="2">
        <v>1</v>
      </c>
      <c r="O19" s="2">
        <f t="shared" ref="O19" si="4">K19*N19</f>
        <v>6.7889999999999997</v>
      </c>
    </row>
    <row r="20" spans="1:40" x14ac:dyDescent="0.3">
      <c r="A20" s="2" t="s">
        <v>18</v>
      </c>
      <c r="B20" s="2">
        <v>0.189</v>
      </c>
      <c r="C20" s="2" t="s">
        <v>1</v>
      </c>
      <c r="D20" s="2"/>
      <c r="E20" s="2">
        <v>2</v>
      </c>
      <c r="F20" s="2">
        <f t="shared" si="3"/>
        <v>0.378</v>
      </c>
      <c r="J20" s="2" t="s">
        <v>24</v>
      </c>
      <c r="K20" s="2">
        <f>1.742+0.676+0.008</f>
        <v>2.4260000000000002</v>
      </c>
      <c r="L20" s="2" t="s">
        <v>1</v>
      </c>
      <c r="M20" s="2"/>
      <c r="N20" s="2">
        <v>1</v>
      </c>
      <c r="O20" s="2">
        <f>K20*N20</f>
        <v>2.4260000000000002</v>
      </c>
      <c r="Q20" s="33" t="s">
        <v>42</v>
      </c>
      <c r="R20" s="33"/>
      <c r="S20" s="33"/>
      <c r="T20" s="33"/>
      <c r="AK20" s="28" t="s">
        <v>57</v>
      </c>
      <c r="AL20" s="28"/>
      <c r="AM20" s="2">
        <v>134</v>
      </c>
      <c r="AN20" s="2" t="s">
        <v>56</v>
      </c>
    </row>
    <row r="21" spans="1:40" x14ac:dyDescent="0.3">
      <c r="A21" s="2" t="s">
        <v>19</v>
      </c>
      <c r="B21" s="2">
        <v>1.2E-2</v>
      </c>
      <c r="C21" s="2" t="s">
        <v>1</v>
      </c>
      <c r="D21" s="2"/>
      <c r="E21" s="2">
        <v>4</v>
      </c>
      <c r="F21" s="2">
        <f t="shared" si="3"/>
        <v>4.8000000000000001E-2</v>
      </c>
      <c r="J21" s="2" t="s">
        <v>26</v>
      </c>
      <c r="K21" s="2">
        <f>29*0.445</f>
        <v>12.904999999999999</v>
      </c>
      <c r="L21" s="2" t="s">
        <v>1</v>
      </c>
      <c r="M21" s="2"/>
      <c r="N21" s="2">
        <v>1</v>
      </c>
      <c r="O21" s="2">
        <f t="shared" ref="O21" si="5">K21*N21</f>
        <v>12.904999999999999</v>
      </c>
      <c r="Q21" s="12" t="s">
        <v>41</v>
      </c>
      <c r="R21" s="12">
        <v>-9045</v>
      </c>
      <c r="S21" s="12" t="s">
        <v>48</v>
      </c>
      <c r="T21" s="12">
        <v>3709.65</v>
      </c>
    </row>
    <row r="22" spans="1:40" x14ac:dyDescent="0.3">
      <c r="A22" s="2" t="s">
        <v>20</v>
      </c>
      <c r="B22" s="2">
        <v>0.121</v>
      </c>
      <c r="C22" s="2" t="s">
        <v>1</v>
      </c>
      <c r="D22" s="2"/>
      <c r="E22" s="2">
        <v>1</v>
      </c>
      <c r="F22" s="2">
        <f t="shared" si="3"/>
        <v>0.121</v>
      </c>
      <c r="J22" s="2" t="s">
        <v>10</v>
      </c>
      <c r="K22" s="2">
        <v>8.8870000000000005</v>
      </c>
      <c r="L22" s="2" t="s">
        <v>1</v>
      </c>
      <c r="M22" s="2"/>
      <c r="N22" s="2">
        <v>1</v>
      </c>
      <c r="O22" s="2">
        <f t="shared" ref="O22:O28" si="6">K22*N22</f>
        <v>8.8870000000000005</v>
      </c>
      <c r="Q22" s="12" t="s">
        <v>41</v>
      </c>
      <c r="R22" s="12">
        <v>-9044</v>
      </c>
      <c r="S22" s="12" t="s">
        <v>48</v>
      </c>
      <c r="T22" s="12">
        <v>5430.92</v>
      </c>
    </row>
    <row r="23" spans="1:40" x14ac:dyDescent="0.3">
      <c r="A23" s="2" t="s">
        <v>21</v>
      </c>
      <c r="B23" s="2">
        <v>0.14499999999999999</v>
      </c>
      <c r="C23" s="2" t="s">
        <v>1</v>
      </c>
      <c r="D23" s="2"/>
      <c r="E23" s="2">
        <v>1</v>
      </c>
      <c r="F23" s="2">
        <f t="shared" si="3"/>
        <v>0.14499999999999999</v>
      </c>
      <c r="J23" s="2" t="s">
        <v>13</v>
      </c>
      <c r="K23" s="2">
        <v>7.1980000000000004</v>
      </c>
      <c r="L23" s="2" t="s">
        <v>1</v>
      </c>
      <c r="M23" s="2"/>
      <c r="N23" s="2">
        <v>1</v>
      </c>
      <c r="O23" s="2">
        <f t="shared" si="6"/>
        <v>7.1980000000000004</v>
      </c>
      <c r="S23" s="12" t="s">
        <v>49</v>
      </c>
      <c r="T23" s="12" t="s">
        <v>40</v>
      </c>
    </row>
    <row r="24" spans="1:40" x14ac:dyDescent="0.3">
      <c r="A24" s="2" t="s">
        <v>23</v>
      </c>
      <c r="B24" s="2">
        <f>1.832+0.676+0.008</f>
        <v>2.516</v>
      </c>
      <c r="C24" s="2" t="s">
        <v>1</v>
      </c>
      <c r="D24" s="2"/>
      <c r="E24" s="2">
        <v>4</v>
      </c>
      <c r="F24" s="2">
        <f t="shared" si="3"/>
        <v>10.064</v>
      </c>
      <c r="J24" s="2" t="s">
        <v>12</v>
      </c>
      <c r="K24" s="2">
        <v>6.2190000000000003</v>
      </c>
      <c r="L24" s="2" t="s">
        <v>1</v>
      </c>
      <c r="M24" s="2"/>
      <c r="N24" s="2">
        <v>2</v>
      </c>
      <c r="O24" s="2">
        <f t="shared" si="6"/>
        <v>12.438000000000001</v>
      </c>
      <c r="AK24" s="2" t="s">
        <v>58</v>
      </c>
      <c r="AL24" s="2">
        <f>$AM$2/AM20</f>
        <v>1.955223880597015</v>
      </c>
    </row>
    <row r="25" spans="1:40" x14ac:dyDescent="0.3">
      <c r="A25" s="2" t="s">
        <v>24</v>
      </c>
      <c r="B25" s="2">
        <f>1.742+0.676+0.008</f>
        <v>2.4260000000000002</v>
      </c>
      <c r="C25" s="2" t="s">
        <v>1</v>
      </c>
      <c r="D25" s="2"/>
      <c r="E25" s="2">
        <v>2</v>
      </c>
      <c r="F25" s="2">
        <f t="shared" si="3"/>
        <v>4.8520000000000003</v>
      </c>
      <c r="J25" s="2" t="s">
        <v>17</v>
      </c>
      <c r="K25" s="2">
        <v>1.7999999999999999E-2</v>
      </c>
      <c r="L25" s="2" t="s">
        <v>1</v>
      </c>
      <c r="M25" s="2"/>
      <c r="N25" s="2">
        <v>3</v>
      </c>
      <c r="O25" s="2">
        <f t="shared" si="6"/>
        <v>5.3999999999999992E-2</v>
      </c>
    </row>
    <row r="26" spans="1:40" x14ac:dyDescent="0.3">
      <c r="A26" s="2" t="s">
        <v>25</v>
      </c>
      <c r="B26" s="2">
        <v>270.41000000000003</v>
      </c>
      <c r="C26" s="2" t="s">
        <v>1</v>
      </c>
      <c r="D26" s="2"/>
      <c r="E26" s="2">
        <v>1</v>
      </c>
      <c r="F26" s="2">
        <v>172.5</v>
      </c>
      <c r="J26" s="2" t="s">
        <v>21</v>
      </c>
      <c r="K26" s="2">
        <v>0.14499999999999999</v>
      </c>
      <c r="L26" s="2" t="s">
        <v>1</v>
      </c>
      <c r="M26" s="2"/>
      <c r="N26" s="2">
        <v>1</v>
      </c>
      <c r="O26" s="2">
        <f t="shared" si="6"/>
        <v>0.14499999999999999</v>
      </c>
    </row>
    <row r="27" spans="1:40" x14ac:dyDescent="0.3">
      <c r="J27" s="2" t="s">
        <v>19</v>
      </c>
      <c r="K27" s="2">
        <v>1.2E-2</v>
      </c>
      <c r="L27" s="2" t="s">
        <v>1</v>
      </c>
      <c r="M27" s="2"/>
      <c r="N27" s="2">
        <v>1</v>
      </c>
      <c r="O27" s="2">
        <f t="shared" si="6"/>
        <v>1.2E-2</v>
      </c>
    </row>
    <row r="28" spans="1:40" x14ac:dyDescent="0.3">
      <c r="J28" s="2" t="s">
        <v>14</v>
      </c>
      <c r="K28" s="2">
        <v>2E-3</v>
      </c>
      <c r="L28" s="2" t="s">
        <v>1</v>
      </c>
      <c r="M28" s="2"/>
      <c r="N28" s="8">
        <v>3</v>
      </c>
      <c r="O28" s="8">
        <f t="shared" si="6"/>
        <v>6.0000000000000001E-3</v>
      </c>
    </row>
    <row r="29" spans="1:40" x14ac:dyDescent="0.3">
      <c r="N29" s="4" t="s">
        <v>3</v>
      </c>
      <c r="O29" s="2">
        <f>SUM(O19:O28)</f>
        <v>50.860000000000007</v>
      </c>
    </row>
    <row r="30" spans="1:40" x14ac:dyDescent="0.3">
      <c r="N30" s="4" t="s">
        <v>40</v>
      </c>
      <c r="O30" s="2">
        <f>O29/2</f>
        <v>25.430000000000003</v>
      </c>
      <c r="P30" s="2"/>
      <c r="Q30" s="2">
        <f>7400/4</f>
        <v>1850</v>
      </c>
      <c r="R30" s="2">
        <f>O30+Q30</f>
        <v>1875.43</v>
      </c>
    </row>
    <row r="31" spans="1:40" x14ac:dyDescent="0.3">
      <c r="A31" s="35" t="s">
        <v>29</v>
      </c>
      <c r="B31" s="35"/>
      <c r="C31" s="35"/>
      <c r="D31" s="35"/>
      <c r="E31" s="35"/>
      <c r="F31" s="35"/>
      <c r="J31" s="34" t="s">
        <v>7</v>
      </c>
      <c r="K31" s="34"/>
      <c r="L31" s="34"/>
      <c r="M31" s="34"/>
      <c r="N31" s="34"/>
      <c r="O31" s="34"/>
    </row>
    <row r="32" spans="1:40" x14ac:dyDescent="0.3">
      <c r="A32" s="2" t="s">
        <v>30</v>
      </c>
      <c r="B32" s="2">
        <v>66.876000000000005</v>
      </c>
      <c r="C32" s="2" t="s">
        <v>1</v>
      </c>
      <c r="D32" s="2"/>
      <c r="E32" s="2">
        <v>1</v>
      </c>
      <c r="F32" s="2">
        <f t="shared" ref="F32:F35" si="7">B32*E32</f>
        <v>66.876000000000005</v>
      </c>
      <c r="J32" s="2" t="s">
        <v>7</v>
      </c>
      <c r="K32" s="2">
        <v>6.806</v>
      </c>
      <c r="L32" s="2" t="s">
        <v>1</v>
      </c>
      <c r="M32" s="2"/>
      <c r="N32" s="2">
        <v>1</v>
      </c>
      <c r="O32" s="2">
        <f t="shared" ref="O32" si="8">K32*N32</f>
        <v>6.806</v>
      </c>
      <c r="Q32" s="36" t="s">
        <v>42</v>
      </c>
      <c r="R32" s="36"/>
      <c r="S32" s="36"/>
      <c r="T32" s="36"/>
    </row>
    <row r="33" spans="1:20" x14ac:dyDescent="0.3">
      <c r="A33" s="2" t="s">
        <v>31</v>
      </c>
      <c r="B33" s="2">
        <v>2.4140000000000001</v>
      </c>
      <c r="C33" s="2" t="s">
        <v>1</v>
      </c>
      <c r="D33" s="2"/>
      <c r="E33" s="2">
        <v>1</v>
      </c>
      <c r="F33" s="2">
        <f t="shared" si="7"/>
        <v>2.4140000000000001</v>
      </c>
      <c r="J33" s="2" t="s">
        <v>0</v>
      </c>
      <c r="K33" s="2">
        <v>14.9</v>
      </c>
      <c r="L33" s="2" t="s">
        <v>1</v>
      </c>
      <c r="M33" s="2"/>
      <c r="N33" s="2">
        <v>1</v>
      </c>
      <c r="O33" s="2">
        <f>K33*N33</f>
        <v>14.9</v>
      </c>
      <c r="Q33" s="13" t="s">
        <v>51</v>
      </c>
      <c r="R33" s="13">
        <v>-5071.34</v>
      </c>
      <c r="S33" s="13" t="s">
        <v>52</v>
      </c>
      <c r="T33" s="13">
        <v>7389.89</v>
      </c>
    </row>
    <row r="34" spans="1:20" x14ac:dyDescent="0.3">
      <c r="A34" s="2" t="s">
        <v>32</v>
      </c>
      <c r="B34" s="2">
        <v>83.453999999999994</v>
      </c>
      <c r="C34" s="2" t="s">
        <v>1</v>
      </c>
      <c r="D34" s="2"/>
      <c r="E34" s="2">
        <v>1</v>
      </c>
      <c r="F34" s="2">
        <f t="shared" si="7"/>
        <v>83.453999999999994</v>
      </c>
      <c r="J34" s="2" t="s">
        <v>10</v>
      </c>
      <c r="K34" s="2">
        <v>8.8870000000000005</v>
      </c>
      <c r="L34" s="2" t="s">
        <v>1</v>
      </c>
      <c r="M34" s="2"/>
      <c r="N34" s="2">
        <v>1</v>
      </c>
      <c r="O34" s="2">
        <f>K34*N34</f>
        <v>8.8870000000000005</v>
      </c>
      <c r="Q34" s="13" t="s">
        <v>51</v>
      </c>
      <c r="R34" s="13">
        <v>5242</v>
      </c>
      <c r="S34" s="13" t="s">
        <v>52</v>
      </c>
      <c r="T34" s="13">
        <v>-1031732</v>
      </c>
    </row>
    <row r="35" spans="1:20" x14ac:dyDescent="0.3">
      <c r="A35" s="2" t="s">
        <v>33</v>
      </c>
      <c r="B35" s="2">
        <v>86.274000000000001</v>
      </c>
      <c r="C35" s="2" t="s">
        <v>1</v>
      </c>
      <c r="D35" s="2"/>
      <c r="E35" s="2">
        <v>1</v>
      </c>
      <c r="F35" s="2">
        <f t="shared" si="7"/>
        <v>86.274000000000001</v>
      </c>
      <c r="J35" s="2" t="s">
        <v>26</v>
      </c>
      <c r="K35" s="2">
        <f>29*0.445</f>
        <v>12.904999999999999</v>
      </c>
      <c r="L35" s="2" t="s">
        <v>1</v>
      </c>
      <c r="M35" s="2"/>
      <c r="N35" s="2">
        <v>1</v>
      </c>
      <c r="O35" s="2">
        <f t="shared" ref="O35" si="9">K35*N35</f>
        <v>12.904999999999999</v>
      </c>
      <c r="S35" s="13" t="s">
        <v>49</v>
      </c>
      <c r="T35" s="13" t="s">
        <v>40</v>
      </c>
    </row>
    <row r="36" spans="1:20" x14ac:dyDescent="0.3">
      <c r="J36" s="2" t="s">
        <v>23</v>
      </c>
      <c r="K36" s="2">
        <f>1.832+0.676+0.008</f>
        <v>2.516</v>
      </c>
      <c r="L36" s="2" t="s">
        <v>1</v>
      </c>
      <c r="M36" s="2"/>
      <c r="N36" s="2">
        <v>1</v>
      </c>
      <c r="O36" s="2">
        <f>K36*N36</f>
        <v>2.516</v>
      </c>
    </row>
    <row r="37" spans="1:20" x14ac:dyDescent="0.3">
      <c r="J37" s="2" t="s">
        <v>20</v>
      </c>
      <c r="K37" s="2">
        <v>0.121</v>
      </c>
      <c r="L37" s="2" t="s">
        <v>1</v>
      </c>
      <c r="M37" s="2"/>
      <c r="N37" s="2">
        <v>1</v>
      </c>
      <c r="O37" s="2">
        <f>K37*N37</f>
        <v>0.121</v>
      </c>
    </row>
    <row r="38" spans="1:20" x14ac:dyDescent="0.3">
      <c r="D38" s="9" t="s">
        <v>35</v>
      </c>
      <c r="E38" s="2">
        <f>SUM(F33:F35)</f>
        <v>172.142</v>
      </c>
      <c r="F38" s="2">
        <f>E38/2</f>
        <v>86.070999999999998</v>
      </c>
      <c r="G38" s="2" t="s">
        <v>1</v>
      </c>
      <c r="J38" s="2" t="s">
        <v>19</v>
      </c>
      <c r="K38" s="2">
        <v>1.2E-2</v>
      </c>
      <c r="L38" s="2" t="s">
        <v>1</v>
      </c>
      <c r="M38" s="2"/>
      <c r="N38" s="2">
        <v>1</v>
      </c>
      <c r="O38" s="2">
        <f>K38*N38</f>
        <v>1.2E-2</v>
      </c>
    </row>
    <row r="39" spans="1:20" x14ac:dyDescent="0.3">
      <c r="D39" s="9" t="s">
        <v>36</v>
      </c>
      <c r="E39" s="2">
        <f>SUM(F32:F35)</f>
        <v>239.018</v>
      </c>
      <c r="F39" s="2"/>
      <c r="G39" s="2" t="s">
        <v>1</v>
      </c>
      <c r="J39" s="2" t="s">
        <v>14</v>
      </c>
      <c r="K39" s="2">
        <v>2E-3</v>
      </c>
      <c r="L39" s="2" t="s">
        <v>1</v>
      </c>
      <c r="M39" s="2"/>
      <c r="N39" s="2">
        <v>1</v>
      </c>
      <c r="O39" s="2">
        <f>K39*N39</f>
        <v>2E-3</v>
      </c>
    </row>
    <row r="40" spans="1:20" x14ac:dyDescent="0.3">
      <c r="J40" s="2" t="s">
        <v>15</v>
      </c>
      <c r="K40" s="2">
        <v>5.0000000000000001E-3</v>
      </c>
      <c r="L40" s="2" t="s">
        <v>1</v>
      </c>
      <c r="M40" s="2"/>
      <c r="N40" s="2">
        <v>1</v>
      </c>
      <c r="O40" s="2">
        <f>K40*N40</f>
        <v>5.0000000000000001E-3</v>
      </c>
    </row>
    <row r="41" spans="1:20" x14ac:dyDescent="0.3">
      <c r="N41" s="5" t="s">
        <v>3</v>
      </c>
      <c r="O41" s="8">
        <f>SUM(O32:O40)</f>
        <v>46.154000000000003</v>
      </c>
    </row>
    <row r="42" spans="1:20" x14ac:dyDescent="0.3">
      <c r="N42" s="5" t="s">
        <v>40</v>
      </c>
      <c r="O42" s="2">
        <f>9.81*O41</f>
        <v>452.77074000000005</v>
      </c>
      <c r="P42" s="2">
        <f>O42/2</f>
        <v>226.38537000000002</v>
      </c>
      <c r="Q42" s="2">
        <f>P42/2</f>
        <v>113.19268500000001</v>
      </c>
    </row>
    <row r="43" spans="1:20" x14ac:dyDescent="0.3">
      <c r="C43" s="1" t="s">
        <v>38</v>
      </c>
      <c r="D43" s="1" t="s">
        <v>40</v>
      </c>
    </row>
    <row r="44" spans="1:20" x14ac:dyDescent="0.3">
      <c r="A44" s="1" t="s">
        <v>37</v>
      </c>
      <c r="B44" s="2">
        <f>I4+E38</f>
        <v>572.553</v>
      </c>
      <c r="C44" s="2" t="s">
        <v>1</v>
      </c>
      <c r="D44" s="2">
        <f>9.81*B44</f>
        <v>5616.7449299999998</v>
      </c>
      <c r="J44" s="29" t="s">
        <v>8</v>
      </c>
      <c r="K44" s="29"/>
      <c r="L44" s="29"/>
      <c r="M44" s="29"/>
      <c r="N44" s="29"/>
      <c r="O44" s="29"/>
    </row>
    <row r="45" spans="1:20" x14ac:dyDescent="0.3">
      <c r="A45" s="1" t="s">
        <v>39</v>
      </c>
      <c r="B45" s="2">
        <f>I4+E39</f>
        <v>639.42899999999997</v>
      </c>
      <c r="C45" s="2" t="s">
        <v>1</v>
      </c>
      <c r="D45" s="2">
        <f>9.81*B45</f>
        <v>6272.7984900000001</v>
      </c>
      <c r="J45" s="2" t="s">
        <v>8</v>
      </c>
      <c r="K45" s="2">
        <v>12.212999999999999</v>
      </c>
      <c r="L45" s="2" t="s">
        <v>1</v>
      </c>
      <c r="M45" s="2"/>
      <c r="N45" s="2">
        <v>1</v>
      </c>
      <c r="O45" s="2">
        <f t="shared" ref="O45" si="10">K45*N45</f>
        <v>12.212999999999999</v>
      </c>
    </row>
    <row r="46" spans="1:20" ht="15" customHeight="1" x14ac:dyDescent="0.3">
      <c r="J46" s="2" t="s">
        <v>0</v>
      </c>
      <c r="K46" s="2">
        <v>14.9</v>
      </c>
      <c r="L46" s="2" t="s">
        <v>1</v>
      </c>
      <c r="M46" s="2"/>
      <c r="N46" s="2">
        <v>1</v>
      </c>
      <c r="O46" s="2">
        <f t="shared" ref="O46:O53" si="11">K46*N46</f>
        <v>14.9</v>
      </c>
      <c r="Q46" s="37" t="s">
        <v>42</v>
      </c>
      <c r="R46" s="38"/>
      <c r="S46" s="38"/>
      <c r="T46" s="39"/>
    </row>
    <row r="47" spans="1:20" x14ac:dyDescent="0.3">
      <c r="J47" s="2" t="s">
        <v>11</v>
      </c>
      <c r="K47" s="2">
        <v>14.38</v>
      </c>
      <c r="L47" s="2" t="s">
        <v>1</v>
      </c>
      <c r="M47" s="2"/>
      <c r="N47" s="2">
        <v>1</v>
      </c>
      <c r="O47" s="2">
        <f t="shared" si="11"/>
        <v>14.38</v>
      </c>
      <c r="Q47" s="14" t="s">
        <v>43</v>
      </c>
      <c r="R47" s="14"/>
      <c r="S47" s="14" t="s">
        <v>53</v>
      </c>
      <c r="T47" s="14">
        <v>-14508.03</v>
      </c>
    </row>
    <row r="48" spans="1:20" x14ac:dyDescent="0.3">
      <c r="J48" s="2" t="s">
        <v>10</v>
      </c>
      <c r="K48" s="2">
        <v>8.8870000000000005</v>
      </c>
      <c r="L48" s="2" t="s">
        <v>1</v>
      </c>
      <c r="M48" s="2"/>
      <c r="N48" s="2">
        <v>1</v>
      </c>
      <c r="O48" s="2">
        <f t="shared" si="11"/>
        <v>8.8870000000000005</v>
      </c>
      <c r="Q48" s="14" t="s">
        <v>43</v>
      </c>
      <c r="R48" s="14">
        <v>-10340</v>
      </c>
      <c r="S48" s="14" t="s">
        <v>54</v>
      </c>
      <c r="T48" s="14">
        <v>878.21</v>
      </c>
    </row>
    <row r="49" spans="10:40" x14ac:dyDescent="0.3">
      <c r="J49" s="2" t="s">
        <v>23</v>
      </c>
      <c r="K49" s="2">
        <f>1.832+0.676+0.008</f>
        <v>2.516</v>
      </c>
      <c r="L49" s="2" t="s">
        <v>1</v>
      </c>
      <c r="M49" s="2"/>
      <c r="N49" s="2">
        <v>2</v>
      </c>
      <c r="O49" s="2">
        <f t="shared" si="11"/>
        <v>5.032</v>
      </c>
      <c r="S49" s="14" t="s">
        <v>49</v>
      </c>
      <c r="T49" s="14" t="s">
        <v>40</v>
      </c>
    </row>
    <row r="50" spans="10:40" x14ac:dyDescent="0.3">
      <c r="J50" s="2" t="s">
        <v>18</v>
      </c>
      <c r="K50" s="2">
        <v>0.189</v>
      </c>
      <c r="L50" s="2" t="s">
        <v>1</v>
      </c>
      <c r="M50" s="2"/>
      <c r="N50" s="2">
        <v>2</v>
      </c>
      <c r="O50" s="2">
        <f t="shared" si="11"/>
        <v>0.378</v>
      </c>
    </row>
    <row r="51" spans="10:40" x14ac:dyDescent="0.3">
      <c r="J51" s="2" t="s">
        <v>19</v>
      </c>
      <c r="K51" s="2">
        <v>1.2E-2</v>
      </c>
      <c r="L51" s="2" t="s">
        <v>1</v>
      </c>
      <c r="M51" s="2"/>
      <c r="N51" s="2">
        <v>1</v>
      </c>
      <c r="O51" s="2">
        <f t="shared" si="11"/>
        <v>1.2E-2</v>
      </c>
      <c r="AK51" s="28" t="s">
        <v>57</v>
      </c>
      <c r="AL51" s="28"/>
      <c r="AM51" s="2">
        <v>227</v>
      </c>
      <c r="AN51" s="2" t="s">
        <v>56</v>
      </c>
    </row>
    <row r="52" spans="10:40" x14ac:dyDescent="0.3">
      <c r="J52" s="2" t="s">
        <v>14</v>
      </c>
      <c r="K52" s="2">
        <v>2E-3</v>
      </c>
      <c r="L52" s="2" t="s">
        <v>1</v>
      </c>
      <c r="M52" s="2"/>
      <c r="N52" s="2">
        <v>1</v>
      </c>
      <c r="O52" s="2">
        <f t="shared" si="11"/>
        <v>2E-3</v>
      </c>
    </row>
    <row r="53" spans="10:40" x14ac:dyDescent="0.3">
      <c r="J53" s="2" t="s">
        <v>15</v>
      </c>
      <c r="K53" s="2">
        <v>5.0000000000000001E-3</v>
      </c>
      <c r="L53" s="2" t="s">
        <v>1</v>
      </c>
      <c r="M53" s="2"/>
      <c r="N53" s="2">
        <v>2</v>
      </c>
      <c r="O53" s="2">
        <f t="shared" si="11"/>
        <v>0.01</v>
      </c>
    </row>
    <row r="54" spans="10:40" x14ac:dyDescent="0.3">
      <c r="J54" s="2" t="s">
        <v>26</v>
      </c>
      <c r="K54" s="2">
        <f>29*0.445</f>
        <v>12.904999999999999</v>
      </c>
      <c r="L54" s="2" t="s">
        <v>1</v>
      </c>
      <c r="M54" s="2"/>
      <c r="N54" s="2">
        <v>1</v>
      </c>
      <c r="O54" s="2">
        <f t="shared" ref="O54:O55" si="12">K54*N54</f>
        <v>12.904999999999999</v>
      </c>
    </row>
    <row r="55" spans="10:40" x14ac:dyDescent="0.3">
      <c r="J55" s="2" t="s">
        <v>27</v>
      </c>
      <c r="K55" s="2">
        <f>32*0.445</f>
        <v>14.24</v>
      </c>
      <c r="L55" s="2" t="s">
        <v>1</v>
      </c>
      <c r="M55" s="2"/>
      <c r="N55" s="2">
        <v>1</v>
      </c>
      <c r="O55" s="2">
        <f t="shared" si="12"/>
        <v>14.24</v>
      </c>
      <c r="AK55" s="2" t="s">
        <v>58</v>
      </c>
      <c r="AL55" s="2">
        <f>$AM$2/AM51</f>
        <v>1.1541850220264318</v>
      </c>
    </row>
    <row r="56" spans="10:40" x14ac:dyDescent="0.3">
      <c r="N56" s="7" t="s">
        <v>3</v>
      </c>
      <c r="O56" s="8">
        <f>SUM(O45:O55)</f>
        <v>82.959000000000003</v>
      </c>
    </row>
    <row r="57" spans="10:40" x14ac:dyDescent="0.3">
      <c r="N57" s="10" t="s">
        <v>40</v>
      </c>
      <c r="O57" s="2">
        <f>9.81*O56</f>
        <v>813.82779000000005</v>
      </c>
      <c r="P57" s="2">
        <f>O57/4</f>
        <v>203.45694750000001</v>
      </c>
      <c r="Q57" s="2">
        <f>P57+7400/4</f>
        <v>2053.4569474999998</v>
      </c>
    </row>
    <row r="59" spans="10:40" x14ac:dyDescent="0.3">
      <c r="J59" s="31" t="s">
        <v>28</v>
      </c>
      <c r="K59" s="31"/>
      <c r="L59" s="31"/>
      <c r="M59" s="31"/>
      <c r="N59" s="31"/>
      <c r="O59" s="31"/>
    </row>
    <row r="60" spans="10:40" x14ac:dyDescent="0.3">
      <c r="J60" s="2" t="s">
        <v>25</v>
      </c>
      <c r="K60" s="2">
        <v>270.41000000000003</v>
      </c>
      <c r="L60" s="2" t="s">
        <v>1</v>
      </c>
      <c r="M60" s="2"/>
      <c r="N60" s="2">
        <v>1</v>
      </c>
      <c r="O60" s="2">
        <f>K60*N60</f>
        <v>270.41000000000003</v>
      </c>
    </row>
    <row r="61" spans="10:40" x14ac:dyDescent="0.3">
      <c r="J61" s="2" t="s">
        <v>11</v>
      </c>
      <c r="K61" s="2">
        <v>14.38</v>
      </c>
      <c r="L61" s="2" t="s">
        <v>1</v>
      </c>
      <c r="M61" s="2"/>
      <c r="N61" s="2">
        <v>1</v>
      </c>
      <c r="O61" s="2">
        <f>K61*N61</f>
        <v>14.38</v>
      </c>
    </row>
    <row r="62" spans="10:40" x14ac:dyDescent="0.3">
      <c r="J62" s="2" t="s">
        <v>27</v>
      </c>
      <c r="K62" s="2">
        <f>32*0.445</f>
        <v>14.24</v>
      </c>
      <c r="L62" s="2" t="s">
        <v>1</v>
      </c>
      <c r="M62" s="2"/>
      <c r="N62" s="2">
        <v>1</v>
      </c>
      <c r="O62" s="2">
        <f t="shared" ref="O62" si="13">K62*N62</f>
        <v>14.24</v>
      </c>
    </row>
    <row r="63" spans="10:40" x14ac:dyDescent="0.3">
      <c r="N63" s="6" t="s">
        <v>3</v>
      </c>
      <c r="O63" s="8">
        <f>SUM(O60:O62)</f>
        <v>299.03000000000003</v>
      </c>
    </row>
    <row r="64" spans="10:40" x14ac:dyDescent="0.3">
      <c r="N64" s="6" t="s">
        <v>40</v>
      </c>
      <c r="O64" s="2">
        <f>9.81*O63</f>
        <v>2933.4843000000005</v>
      </c>
      <c r="P64" s="2">
        <f>O64/4</f>
        <v>733.37107500000013</v>
      </c>
    </row>
  </sheetData>
  <mergeCells count="15">
    <mergeCell ref="AK51:AL51"/>
    <mergeCell ref="J44:O44"/>
    <mergeCell ref="J6:O6"/>
    <mergeCell ref="J59:O59"/>
    <mergeCell ref="A2:D2"/>
    <mergeCell ref="J18:O18"/>
    <mergeCell ref="J31:O31"/>
    <mergeCell ref="A31:F31"/>
    <mergeCell ref="AK2:AL2"/>
    <mergeCell ref="Q10:T10"/>
    <mergeCell ref="Q20:T20"/>
    <mergeCell ref="Q32:T32"/>
    <mergeCell ref="Q46:T46"/>
    <mergeCell ref="AK3:AL3"/>
    <mergeCell ref="AK20:AL20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83"/>
  <sheetViews>
    <sheetView tabSelected="1" topLeftCell="AA31" zoomScale="79" zoomScaleNormal="25" workbookViewId="0">
      <selection activeCell="AU41" sqref="AU41"/>
    </sheetView>
  </sheetViews>
  <sheetFormatPr baseColWidth="10" defaultRowHeight="14.4" x14ac:dyDescent="0.3"/>
  <cols>
    <col min="1" max="1" width="30.109375" customWidth="1"/>
    <col min="4" max="4" width="15.44140625" customWidth="1"/>
    <col min="8" max="8" width="16" customWidth="1"/>
    <col min="12" max="12" width="18.33203125" customWidth="1"/>
    <col min="30" max="30" width="11.44140625"/>
    <col min="45" max="45" width="19.88671875" customWidth="1"/>
  </cols>
  <sheetData>
    <row r="1" spans="1:48" x14ac:dyDescent="0.3">
      <c r="X1" s="19"/>
      <c r="Y1" s="19"/>
      <c r="Z1" s="19"/>
      <c r="AA1" s="19"/>
      <c r="AB1" s="19"/>
      <c r="AC1" s="19"/>
      <c r="AE1" s="19"/>
      <c r="AF1" s="19"/>
      <c r="AG1" s="19"/>
      <c r="AH1" s="19"/>
      <c r="AI1" s="19"/>
      <c r="AJ1" s="22"/>
      <c r="AL1" s="19"/>
      <c r="AM1" s="19"/>
      <c r="AN1" s="19"/>
      <c r="AO1" s="19"/>
      <c r="AP1" s="19"/>
      <c r="AQ1" s="19"/>
      <c r="AR1" s="19"/>
    </row>
    <row r="2" spans="1:48" x14ac:dyDescent="0.3">
      <c r="A2" s="32" t="s">
        <v>22</v>
      </c>
      <c r="B2" s="32"/>
      <c r="C2" s="32"/>
      <c r="D2" s="32"/>
      <c r="E2" s="16" t="s">
        <v>2</v>
      </c>
      <c r="F2" s="17" t="s">
        <v>3</v>
      </c>
      <c r="H2" s="3" t="s">
        <v>34</v>
      </c>
      <c r="I2" s="2">
        <f>SUM(F1:F24)</f>
        <v>223.059</v>
      </c>
      <c r="J2" s="2" t="s">
        <v>1</v>
      </c>
      <c r="L2" s="30" t="s">
        <v>5</v>
      </c>
      <c r="M2" s="30"/>
      <c r="N2" s="30"/>
      <c r="O2" s="30"/>
      <c r="P2" s="30"/>
      <c r="Q2" s="30"/>
      <c r="AJ2" s="21"/>
      <c r="AS2" s="45" t="s">
        <v>55</v>
      </c>
      <c r="AT2" s="45"/>
      <c r="AU2" s="2">
        <v>262</v>
      </c>
      <c r="AV2" s="2" t="s">
        <v>56</v>
      </c>
    </row>
    <row r="3" spans="1:48" x14ac:dyDescent="0.3">
      <c r="A3" s="2" t="s">
        <v>0</v>
      </c>
      <c r="B3" s="2">
        <v>14.9</v>
      </c>
      <c r="C3" s="2" t="s">
        <v>1</v>
      </c>
      <c r="D3" s="2"/>
      <c r="E3" s="2">
        <v>2</v>
      </c>
      <c r="F3" s="2">
        <f>B3*E3</f>
        <v>29.8</v>
      </c>
      <c r="L3" s="2" t="s">
        <v>5</v>
      </c>
      <c r="M3" s="2">
        <v>15.618</v>
      </c>
      <c r="N3" s="2" t="s">
        <v>1</v>
      </c>
      <c r="O3" s="2"/>
      <c r="P3" s="2">
        <v>1</v>
      </c>
      <c r="Q3" s="2">
        <f>M3*P3</f>
        <v>15.618</v>
      </c>
      <c r="AJ3" s="21"/>
      <c r="AS3" s="45" t="s">
        <v>57</v>
      </c>
      <c r="AT3" s="45"/>
      <c r="AU3" s="2">
        <v>134</v>
      </c>
      <c r="AV3" s="2" t="s">
        <v>56</v>
      </c>
    </row>
    <row r="4" spans="1:48" x14ac:dyDescent="0.3">
      <c r="A4" s="2" t="s">
        <v>4</v>
      </c>
      <c r="B4" s="2">
        <v>14.3</v>
      </c>
      <c r="C4" s="2" t="s">
        <v>1</v>
      </c>
      <c r="D4" s="2"/>
      <c r="E4" s="2">
        <v>2</v>
      </c>
      <c r="F4" s="2">
        <f>B4*E4</f>
        <v>28.6</v>
      </c>
      <c r="L4" s="2" t="s">
        <v>9</v>
      </c>
      <c r="M4" s="2">
        <f>2*0.646</f>
        <v>1.292</v>
      </c>
      <c r="N4" s="2" t="s">
        <v>1</v>
      </c>
      <c r="O4" s="2"/>
      <c r="P4" s="2">
        <v>1</v>
      </c>
      <c r="Q4" s="2">
        <f t="shared" ref="Q4:Q11" si="0">M4*P4</f>
        <v>1.292</v>
      </c>
      <c r="AJ4" s="21"/>
    </row>
    <row r="5" spans="1:48" x14ac:dyDescent="0.3">
      <c r="A5" s="2" t="s">
        <v>5</v>
      </c>
      <c r="B5" s="2">
        <v>15.618</v>
      </c>
      <c r="C5" s="2" t="s">
        <v>1</v>
      </c>
      <c r="D5" s="2"/>
      <c r="E5" s="2">
        <v>1</v>
      </c>
      <c r="F5" s="2">
        <f>B5*E5</f>
        <v>15.618</v>
      </c>
      <c r="L5" s="2" t="s">
        <v>26</v>
      </c>
      <c r="M5" s="2">
        <f>29*0.445</f>
        <v>12.904999999999999</v>
      </c>
      <c r="N5" s="2" t="s">
        <v>1</v>
      </c>
      <c r="O5" s="2"/>
      <c r="P5" s="2">
        <v>1</v>
      </c>
      <c r="Q5" s="2">
        <f t="shared" si="0"/>
        <v>12.904999999999999</v>
      </c>
      <c r="AJ5" s="21"/>
    </row>
    <row r="6" spans="1:48" x14ac:dyDescent="0.3">
      <c r="A6" s="2" t="s">
        <v>6</v>
      </c>
      <c r="B6" s="2">
        <v>6.7889999999999997</v>
      </c>
      <c r="C6" s="2" t="s">
        <v>1</v>
      </c>
      <c r="D6" s="2"/>
      <c r="E6" s="2">
        <v>1</v>
      </c>
      <c r="F6" s="2">
        <f t="shared" ref="F6:F25" si="1">B6*E6</f>
        <v>6.7889999999999997</v>
      </c>
      <c r="L6" s="2" t="s">
        <v>10</v>
      </c>
      <c r="M6" s="2">
        <v>8.8870000000000005</v>
      </c>
      <c r="N6" s="2" t="s">
        <v>1</v>
      </c>
      <c r="O6" s="2"/>
      <c r="P6" s="2">
        <v>1</v>
      </c>
      <c r="Q6" s="2">
        <f t="shared" si="0"/>
        <v>8.8870000000000005</v>
      </c>
      <c r="S6" s="30" t="s">
        <v>42</v>
      </c>
      <c r="T6" s="30"/>
      <c r="U6" s="30"/>
      <c r="V6" s="30"/>
      <c r="W6" s="23"/>
      <c r="AJ6" s="21"/>
    </row>
    <row r="7" spans="1:48" x14ac:dyDescent="0.3">
      <c r="A7" s="2" t="s">
        <v>7</v>
      </c>
      <c r="B7" s="2">
        <v>6.806</v>
      </c>
      <c r="C7" s="2" t="s">
        <v>1</v>
      </c>
      <c r="D7" s="2"/>
      <c r="E7" s="2">
        <v>1</v>
      </c>
      <c r="F7" s="2">
        <f t="shared" si="1"/>
        <v>6.806</v>
      </c>
      <c r="L7" s="2" t="s">
        <v>16</v>
      </c>
      <c r="M7" s="2">
        <v>4.0000000000000001E-3</v>
      </c>
      <c r="N7" s="2" t="s">
        <v>1</v>
      </c>
      <c r="O7" s="2"/>
      <c r="P7" s="2">
        <v>4</v>
      </c>
      <c r="Q7" s="2">
        <f t="shared" si="0"/>
        <v>1.6E-2</v>
      </c>
      <c r="S7" s="11" t="s">
        <v>46</v>
      </c>
      <c r="T7" s="11">
        <v>-3853.75</v>
      </c>
      <c r="U7" s="11" t="s">
        <v>47</v>
      </c>
      <c r="V7" s="11">
        <v>-3863.92</v>
      </c>
      <c r="AJ7" s="21"/>
    </row>
    <row r="8" spans="1:48" x14ac:dyDescent="0.3">
      <c r="A8" s="2" t="s">
        <v>8</v>
      </c>
      <c r="B8" s="2">
        <v>12.212999999999999</v>
      </c>
      <c r="C8" s="2" t="s">
        <v>1</v>
      </c>
      <c r="D8" s="2"/>
      <c r="E8" s="2">
        <v>1</v>
      </c>
      <c r="F8" s="2">
        <f t="shared" si="1"/>
        <v>12.212999999999999</v>
      </c>
      <c r="L8" s="2" t="s">
        <v>23</v>
      </c>
      <c r="M8" s="2">
        <f>1.832+0.676+0.008</f>
        <v>2.516</v>
      </c>
      <c r="N8" s="2" t="s">
        <v>1</v>
      </c>
      <c r="O8" s="2"/>
      <c r="P8" s="2">
        <v>1</v>
      </c>
      <c r="Q8" s="2">
        <f t="shared" si="0"/>
        <v>2.516</v>
      </c>
      <c r="S8" s="11" t="s">
        <v>45</v>
      </c>
      <c r="T8" s="11">
        <v>-2073.3000000000002</v>
      </c>
      <c r="U8" s="11" t="s">
        <v>44</v>
      </c>
      <c r="V8" s="11">
        <v>14285.25</v>
      </c>
      <c r="AJ8" s="21"/>
      <c r="AS8" s="24" t="s">
        <v>58</v>
      </c>
      <c r="AT8" s="2">
        <f>AU2/AU3</f>
        <v>1.955223880597015</v>
      </c>
    </row>
    <row r="9" spans="1:48" x14ac:dyDescent="0.3">
      <c r="A9" s="2" t="s">
        <v>9</v>
      </c>
      <c r="B9" s="2">
        <f>2*0.646</f>
        <v>1.292</v>
      </c>
      <c r="C9" s="2" t="s">
        <v>1</v>
      </c>
      <c r="D9" s="2"/>
      <c r="E9" s="2">
        <v>1</v>
      </c>
      <c r="F9" s="2">
        <f t="shared" si="1"/>
        <v>1.292</v>
      </c>
      <c r="L9" s="2" t="s">
        <v>24</v>
      </c>
      <c r="M9" s="2">
        <f>1.742+0.676+0.008</f>
        <v>2.4260000000000002</v>
      </c>
      <c r="N9" s="2" t="s">
        <v>1</v>
      </c>
      <c r="O9" s="2"/>
      <c r="P9" s="2">
        <v>1</v>
      </c>
      <c r="Q9" s="2">
        <f t="shared" si="0"/>
        <v>2.4260000000000002</v>
      </c>
      <c r="S9" s="11"/>
      <c r="T9" s="11"/>
      <c r="U9" s="11" t="s">
        <v>50</v>
      </c>
      <c r="V9" s="11" t="s">
        <v>40</v>
      </c>
      <c r="AJ9" s="21"/>
    </row>
    <row r="10" spans="1:48" x14ac:dyDescent="0.3">
      <c r="A10" s="2" t="s">
        <v>26</v>
      </c>
      <c r="B10" s="2">
        <f>29*0.445</f>
        <v>12.904999999999999</v>
      </c>
      <c r="C10" s="2" t="s">
        <v>1</v>
      </c>
      <c r="D10" s="2"/>
      <c r="E10" s="2">
        <v>1</v>
      </c>
      <c r="F10" s="2">
        <f t="shared" si="1"/>
        <v>12.904999999999999</v>
      </c>
      <c r="L10" s="2" t="s">
        <v>19</v>
      </c>
      <c r="M10" s="2">
        <v>1.2E-2</v>
      </c>
      <c r="N10" s="2" t="s">
        <v>1</v>
      </c>
      <c r="O10" s="2"/>
      <c r="P10" s="2">
        <v>1</v>
      </c>
      <c r="Q10" s="2">
        <f t="shared" si="0"/>
        <v>1.2E-2</v>
      </c>
      <c r="AJ10" s="21"/>
    </row>
    <row r="11" spans="1:48" x14ac:dyDescent="0.3">
      <c r="A11" s="2" t="s">
        <v>27</v>
      </c>
      <c r="B11" s="2">
        <f>32*0.445</f>
        <v>14.24</v>
      </c>
      <c r="C11" s="2" t="s">
        <v>1</v>
      </c>
      <c r="D11" s="2"/>
      <c r="E11" s="2">
        <v>1</v>
      </c>
      <c r="F11" s="2">
        <f t="shared" si="1"/>
        <v>14.24</v>
      </c>
      <c r="L11" s="2" t="s">
        <v>14</v>
      </c>
      <c r="M11" s="2">
        <v>2E-3</v>
      </c>
      <c r="N11" s="2" t="s">
        <v>1</v>
      </c>
      <c r="O11" s="2"/>
      <c r="P11" s="2">
        <v>2</v>
      </c>
      <c r="Q11" s="2">
        <f t="shared" si="0"/>
        <v>4.0000000000000001E-3</v>
      </c>
      <c r="AJ11" s="21"/>
    </row>
    <row r="12" spans="1:48" x14ac:dyDescent="0.3">
      <c r="A12" s="2" t="s">
        <v>10</v>
      </c>
      <c r="B12" s="2">
        <v>8.8870000000000005</v>
      </c>
      <c r="C12" s="2" t="s">
        <v>1</v>
      </c>
      <c r="D12" s="2"/>
      <c r="E12" s="2">
        <v>4</v>
      </c>
      <c r="F12" s="2">
        <f t="shared" si="1"/>
        <v>35.548000000000002</v>
      </c>
      <c r="P12" s="3" t="s">
        <v>3</v>
      </c>
      <c r="Q12" s="2">
        <f>SUM(Q3:Q11)</f>
        <v>43.675999999999995</v>
      </c>
      <c r="AJ12" s="21"/>
    </row>
    <row r="13" spans="1:48" x14ac:dyDescent="0.3">
      <c r="A13" s="2" t="s">
        <v>11</v>
      </c>
      <c r="B13" s="2">
        <v>14.38</v>
      </c>
      <c r="C13" s="2" t="s">
        <v>1</v>
      </c>
      <c r="D13" s="2"/>
      <c r="E13" s="2">
        <v>2</v>
      </c>
      <c r="F13" s="2">
        <f t="shared" si="1"/>
        <v>28.76</v>
      </c>
      <c r="P13" s="3" t="s">
        <v>40</v>
      </c>
      <c r="Q13" s="2">
        <f>Q12/2</f>
        <v>21.837999999999997</v>
      </c>
      <c r="R13" s="2">
        <f>Q13/4</f>
        <v>5.4594999999999994</v>
      </c>
      <c r="S13" s="2">
        <f>-R13+7400</f>
        <v>7394.5405000000001</v>
      </c>
      <c r="AJ13" s="21"/>
    </row>
    <row r="14" spans="1:48" x14ac:dyDescent="0.3">
      <c r="A14" s="2" t="s">
        <v>12</v>
      </c>
      <c r="B14" s="2">
        <v>6.2190000000000003</v>
      </c>
      <c r="C14" s="2" t="s">
        <v>1</v>
      </c>
      <c r="D14" s="2"/>
      <c r="E14" s="2">
        <v>2</v>
      </c>
      <c r="F14" s="2">
        <f t="shared" si="1"/>
        <v>12.438000000000001</v>
      </c>
      <c r="AJ14" s="21"/>
    </row>
    <row r="15" spans="1:48" x14ac:dyDescent="0.3">
      <c r="A15" s="2" t="s">
        <v>13</v>
      </c>
      <c r="B15" s="2">
        <v>7.1980000000000004</v>
      </c>
      <c r="C15" s="2" t="s">
        <v>1</v>
      </c>
      <c r="D15" s="2"/>
      <c r="E15" s="2">
        <v>1</v>
      </c>
      <c r="F15" s="2">
        <f t="shared" si="1"/>
        <v>7.1980000000000004</v>
      </c>
      <c r="AJ15" s="21"/>
    </row>
    <row r="16" spans="1:48" x14ac:dyDescent="0.3">
      <c r="A16" s="2" t="s">
        <v>14</v>
      </c>
      <c r="B16" s="2">
        <v>2E-3</v>
      </c>
      <c r="C16" s="2" t="s">
        <v>1</v>
      </c>
      <c r="D16" s="2"/>
      <c r="E16" s="2">
        <v>3</v>
      </c>
      <c r="F16" s="2">
        <f t="shared" si="1"/>
        <v>6.0000000000000001E-3</v>
      </c>
      <c r="AJ16" s="21"/>
    </row>
    <row r="17" spans="1:48" x14ac:dyDescent="0.3">
      <c r="A17" s="2" t="s">
        <v>15</v>
      </c>
      <c r="B17" s="2">
        <v>5.0000000000000001E-3</v>
      </c>
      <c r="C17" s="2" t="s">
        <v>1</v>
      </c>
      <c r="D17" s="2"/>
      <c r="E17" s="2">
        <v>4</v>
      </c>
      <c r="F17" s="2">
        <f t="shared" si="1"/>
        <v>0.02</v>
      </c>
      <c r="AJ17" s="21"/>
    </row>
    <row r="18" spans="1:48" x14ac:dyDescent="0.3">
      <c r="A18" s="2" t="s">
        <v>16</v>
      </c>
      <c r="B18" s="2">
        <v>4.0000000000000001E-3</v>
      </c>
      <c r="C18" s="2" t="s">
        <v>1</v>
      </c>
      <c r="D18" s="2"/>
      <c r="E18" s="2">
        <v>4</v>
      </c>
      <c r="F18" s="2">
        <f t="shared" si="1"/>
        <v>1.6E-2</v>
      </c>
      <c r="AJ18" s="21"/>
    </row>
    <row r="19" spans="1:48" x14ac:dyDescent="0.3">
      <c r="A19" s="2" t="s">
        <v>17</v>
      </c>
      <c r="B19" s="2">
        <v>1.7999999999999999E-2</v>
      </c>
      <c r="C19" s="2" t="s">
        <v>1</v>
      </c>
      <c r="D19" s="2"/>
      <c r="E19" s="2">
        <v>3</v>
      </c>
      <c r="F19" s="2">
        <f t="shared" si="1"/>
        <v>5.3999999999999992E-2</v>
      </c>
    </row>
    <row r="20" spans="1:48" x14ac:dyDescent="0.3">
      <c r="A20" s="2" t="s">
        <v>18</v>
      </c>
      <c r="B20" s="2">
        <v>0.189</v>
      </c>
      <c r="C20" s="2" t="s">
        <v>1</v>
      </c>
      <c r="D20" s="2"/>
      <c r="E20" s="2">
        <v>2</v>
      </c>
      <c r="F20" s="2">
        <f t="shared" si="1"/>
        <v>0.378</v>
      </c>
      <c r="X20" s="15"/>
      <c r="Y20" s="15"/>
      <c r="Z20" s="15"/>
      <c r="AA20" s="15"/>
      <c r="AB20" s="15"/>
      <c r="AC20" s="15"/>
      <c r="AE20" s="15"/>
      <c r="AF20" s="15"/>
      <c r="AG20" s="15"/>
      <c r="AH20" s="15"/>
      <c r="AI20" s="15"/>
      <c r="AJ20" s="15"/>
      <c r="AL20" s="15"/>
      <c r="AM20" s="15"/>
      <c r="AN20" s="15"/>
      <c r="AO20" s="15"/>
      <c r="AP20" s="15"/>
      <c r="AQ20" s="15"/>
      <c r="AR20" s="15"/>
    </row>
    <row r="21" spans="1:48" x14ac:dyDescent="0.3">
      <c r="A21" s="2" t="s">
        <v>19</v>
      </c>
      <c r="B21" s="2">
        <v>1.2E-2</v>
      </c>
      <c r="C21" s="2" t="s">
        <v>1</v>
      </c>
      <c r="D21" s="2"/>
      <c r="E21" s="2">
        <v>4</v>
      </c>
      <c r="F21" s="2">
        <f t="shared" si="1"/>
        <v>4.8000000000000001E-2</v>
      </c>
      <c r="L21" s="46" t="s">
        <v>6</v>
      </c>
      <c r="M21" s="47"/>
      <c r="N21" s="47"/>
      <c r="O21" s="47"/>
      <c r="P21" s="47"/>
      <c r="Q21" s="48"/>
      <c r="AS21" s="33" t="str">
        <f>'peso elementos'!AK20</f>
        <v>estructura uno</v>
      </c>
      <c r="AT21" s="33"/>
      <c r="AU21" s="2">
        <f>'peso elementos'!AM20</f>
        <v>134</v>
      </c>
      <c r="AV21" s="2" t="str">
        <f>'peso elementos'!AN20</f>
        <v>mpa</v>
      </c>
    </row>
    <row r="22" spans="1:48" x14ac:dyDescent="0.3">
      <c r="A22" s="2" t="s">
        <v>20</v>
      </c>
      <c r="B22" s="2">
        <v>0.121</v>
      </c>
      <c r="C22" s="2" t="s">
        <v>1</v>
      </c>
      <c r="D22" s="2"/>
      <c r="E22" s="2">
        <v>1</v>
      </c>
      <c r="F22" s="2">
        <f t="shared" si="1"/>
        <v>0.121</v>
      </c>
      <c r="L22" s="2" t="s">
        <v>6</v>
      </c>
      <c r="M22" s="2">
        <v>6.7889999999999997</v>
      </c>
      <c r="N22" s="2" t="s">
        <v>1</v>
      </c>
      <c r="O22" s="2"/>
      <c r="P22" s="2">
        <v>1</v>
      </c>
      <c r="Q22" s="2">
        <f t="shared" ref="Q22" si="2">M22*P22</f>
        <v>6.7889999999999997</v>
      </c>
    </row>
    <row r="23" spans="1:48" x14ac:dyDescent="0.3">
      <c r="A23" s="2" t="s">
        <v>21</v>
      </c>
      <c r="B23" s="2">
        <v>0.14499999999999999</v>
      </c>
      <c r="C23" s="2" t="s">
        <v>1</v>
      </c>
      <c r="D23" s="2"/>
      <c r="E23" s="2">
        <v>1</v>
      </c>
      <c r="F23" s="2">
        <f t="shared" si="1"/>
        <v>0.14499999999999999</v>
      </c>
      <c r="L23" s="2" t="s">
        <v>24</v>
      </c>
      <c r="M23" s="2">
        <f>1.742+0.676+0.008</f>
        <v>2.4260000000000002</v>
      </c>
      <c r="N23" s="2" t="s">
        <v>1</v>
      </c>
      <c r="O23" s="2"/>
      <c r="P23" s="2">
        <v>1</v>
      </c>
      <c r="Q23" s="2">
        <f>M23*P23</f>
        <v>2.4260000000000002</v>
      </c>
      <c r="S23" s="46" t="s">
        <v>42</v>
      </c>
      <c r="T23" s="47"/>
      <c r="U23" s="47"/>
      <c r="V23" s="48"/>
    </row>
    <row r="24" spans="1:48" x14ac:dyDescent="0.3">
      <c r="A24" s="2" t="s">
        <v>23</v>
      </c>
      <c r="B24" s="2">
        <f>1.832+0.676+0.008</f>
        <v>2.516</v>
      </c>
      <c r="C24" s="2" t="s">
        <v>1</v>
      </c>
      <c r="D24" s="2"/>
      <c r="E24" s="2">
        <v>4</v>
      </c>
      <c r="F24" s="2">
        <f t="shared" si="1"/>
        <v>10.064</v>
      </c>
      <c r="L24" s="2" t="s">
        <v>26</v>
      </c>
      <c r="M24" s="2">
        <f>29*0.445</f>
        <v>12.904999999999999</v>
      </c>
      <c r="N24" s="2" t="s">
        <v>1</v>
      </c>
      <c r="O24" s="2"/>
      <c r="P24" s="2">
        <v>1</v>
      </c>
      <c r="Q24" s="2">
        <f t="shared" ref="Q24:Q31" si="3">M24*P24</f>
        <v>12.904999999999999</v>
      </c>
      <c r="S24" s="12" t="s">
        <v>41</v>
      </c>
      <c r="T24" s="12">
        <v>-9045</v>
      </c>
      <c r="U24" s="12" t="s">
        <v>48</v>
      </c>
      <c r="V24" s="12">
        <v>3709.65</v>
      </c>
    </row>
    <row r="25" spans="1:48" x14ac:dyDescent="0.3">
      <c r="A25" s="2" t="s">
        <v>24</v>
      </c>
      <c r="B25" s="2">
        <f>1.742+0.676+0.008</f>
        <v>2.4260000000000002</v>
      </c>
      <c r="C25" s="2" t="s">
        <v>1</v>
      </c>
      <c r="D25" s="2"/>
      <c r="E25" s="2">
        <v>2</v>
      </c>
      <c r="F25" s="2">
        <f t="shared" si="1"/>
        <v>4.8520000000000003</v>
      </c>
      <c r="L25" s="2" t="s">
        <v>10</v>
      </c>
      <c r="M25" s="2">
        <v>8.8870000000000005</v>
      </c>
      <c r="N25" s="2" t="s">
        <v>1</v>
      </c>
      <c r="O25" s="2"/>
      <c r="P25" s="2">
        <v>1</v>
      </c>
      <c r="Q25" s="2">
        <f t="shared" si="3"/>
        <v>8.8870000000000005</v>
      </c>
      <c r="S25" s="12" t="s">
        <v>41</v>
      </c>
      <c r="T25" s="12">
        <v>-9044</v>
      </c>
      <c r="U25" s="12" t="s">
        <v>48</v>
      </c>
      <c r="V25" s="12">
        <v>5430.92</v>
      </c>
      <c r="AS25" s="4" t="str">
        <f>'peso elementos'!AK24</f>
        <v>factor de servicio</v>
      </c>
      <c r="AT25" s="2">
        <f>AU2/AU21</f>
        <v>1.955223880597015</v>
      </c>
    </row>
    <row r="26" spans="1:48" x14ac:dyDescent="0.3">
      <c r="A26" s="2" t="s">
        <v>25</v>
      </c>
      <c r="B26" s="2">
        <v>270.41000000000003</v>
      </c>
      <c r="C26" s="2" t="s">
        <v>1</v>
      </c>
      <c r="D26" s="2"/>
      <c r="E26" s="2">
        <v>1</v>
      </c>
      <c r="F26" s="2">
        <v>172.5</v>
      </c>
      <c r="L26" s="2" t="s">
        <v>13</v>
      </c>
      <c r="M26" s="2">
        <v>7.1980000000000004</v>
      </c>
      <c r="N26" s="2" t="s">
        <v>1</v>
      </c>
      <c r="O26" s="2"/>
      <c r="P26" s="2">
        <v>1</v>
      </c>
      <c r="Q26" s="2">
        <f t="shared" si="3"/>
        <v>7.1980000000000004</v>
      </c>
      <c r="U26" s="12" t="s">
        <v>49</v>
      </c>
      <c r="V26" s="12" t="s">
        <v>40</v>
      </c>
    </row>
    <row r="27" spans="1:48" x14ac:dyDescent="0.3">
      <c r="L27" s="2" t="s">
        <v>12</v>
      </c>
      <c r="M27" s="2">
        <v>6.2190000000000003</v>
      </c>
      <c r="N27" s="2" t="s">
        <v>1</v>
      </c>
      <c r="O27" s="2"/>
      <c r="P27" s="2">
        <v>2</v>
      </c>
      <c r="Q27" s="2">
        <f t="shared" si="3"/>
        <v>12.438000000000001</v>
      </c>
    </row>
    <row r="28" spans="1:48" x14ac:dyDescent="0.3">
      <c r="L28" s="2" t="s">
        <v>17</v>
      </c>
      <c r="M28" s="2">
        <v>1.7999999999999999E-2</v>
      </c>
      <c r="N28" s="2" t="s">
        <v>1</v>
      </c>
      <c r="O28" s="2"/>
      <c r="P28" s="2">
        <v>3</v>
      </c>
      <c r="Q28" s="2">
        <f t="shared" si="3"/>
        <v>5.3999999999999992E-2</v>
      </c>
    </row>
    <row r="29" spans="1:48" x14ac:dyDescent="0.3">
      <c r="A29" s="35" t="s">
        <v>29</v>
      </c>
      <c r="B29" s="35"/>
      <c r="C29" s="35"/>
      <c r="D29" s="35"/>
      <c r="E29" s="35"/>
      <c r="F29" s="35"/>
      <c r="L29" s="2" t="s">
        <v>21</v>
      </c>
      <c r="M29" s="2">
        <v>0.14499999999999999</v>
      </c>
      <c r="N29" s="2" t="s">
        <v>1</v>
      </c>
      <c r="O29" s="2"/>
      <c r="P29" s="2">
        <v>1</v>
      </c>
      <c r="Q29" s="2">
        <f t="shared" si="3"/>
        <v>0.14499999999999999</v>
      </c>
    </row>
    <row r="30" spans="1:48" x14ac:dyDescent="0.3">
      <c r="A30" s="2" t="s">
        <v>30</v>
      </c>
      <c r="B30" s="2">
        <v>66.876000000000005</v>
      </c>
      <c r="C30" s="2" t="s">
        <v>1</v>
      </c>
      <c r="D30" s="2"/>
      <c r="E30" s="2">
        <v>1</v>
      </c>
      <c r="F30" s="2">
        <f t="shared" ref="F30:F33" si="4">B30*E30</f>
        <v>66.876000000000005</v>
      </c>
      <c r="L30" s="2" t="s">
        <v>19</v>
      </c>
      <c r="M30" s="2">
        <v>1.2E-2</v>
      </c>
      <c r="N30" s="2" t="s">
        <v>1</v>
      </c>
      <c r="O30" s="2"/>
      <c r="P30" s="2">
        <v>1</v>
      </c>
      <c r="Q30" s="2">
        <f t="shared" si="3"/>
        <v>1.2E-2</v>
      </c>
    </row>
    <row r="31" spans="1:48" x14ac:dyDescent="0.3">
      <c r="A31" s="2" t="s">
        <v>31</v>
      </c>
      <c r="B31" s="2">
        <v>2.4140000000000001</v>
      </c>
      <c r="C31" s="2" t="s">
        <v>1</v>
      </c>
      <c r="D31" s="2"/>
      <c r="E31" s="2">
        <v>1</v>
      </c>
      <c r="F31" s="2">
        <f t="shared" si="4"/>
        <v>2.4140000000000001</v>
      </c>
      <c r="L31" s="2" t="s">
        <v>14</v>
      </c>
      <c r="M31" s="2">
        <v>2E-3</v>
      </c>
      <c r="N31" s="2" t="s">
        <v>1</v>
      </c>
      <c r="O31" s="2"/>
      <c r="P31" s="8">
        <v>3</v>
      </c>
      <c r="Q31" s="8">
        <f t="shared" si="3"/>
        <v>6.0000000000000001E-3</v>
      </c>
    </row>
    <row r="32" spans="1:48" x14ac:dyDescent="0.3">
      <c r="A32" s="2" t="s">
        <v>32</v>
      </c>
      <c r="B32" s="2">
        <v>83.453999999999994</v>
      </c>
      <c r="C32" s="2" t="s">
        <v>1</v>
      </c>
      <c r="D32" s="2"/>
      <c r="E32" s="2">
        <v>1</v>
      </c>
      <c r="F32" s="2">
        <f t="shared" si="4"/>
        <v>83.453999999999994</v>
      </c>
      <c r="P32" s="4" t="s">
        <v>3</v>
      </c>
      <c r="Q32" s="2">
        <f>SUM(Q22:Q31)</f>
        <v>50.860000000000007</v>
      </c>
    </row>
    <row r="33" spans="1:48" x14ac:dyDescent="0.3">
      <c r="A33" s="2" t="s">
        <v>33</v>
      </c>
      <c r="B33" s="2">
        <v>86.274000000000001</v>
      </c>
      <c r="C33" s="2" t="s">
        <v>1</v>
      </c>
      <c r="D33" s="2"/>
      <c r="E33" s="2">
        <v>1</v>
      </c>
      <c r="F33" s="2">
        <f t="shared" si="4"/>
        <v>86.274000000000001</v>
      </c>
      <c r="P33" s="4" t="s">
        <v>40</v>
      </c>
      <c r="Q33" s="2">
        <f>Q32/2</f>
        <v>25.430000000000003</v>
      </c>
      <c r="R33" s="2"/>
      <c r="S33" s="2">
        <f>7400/4</f>
        <v>1850</v>
      </c>
      <c r="T33" s="2">
        <f>Q33+S33</f>
        <v>1875.43</v>
      </c>
    </row>
    <row r="35" spans="1:48" x14ac:dyDescent="0.3">
      <c r="D35" s="9" t="s">
        <v>35</v>
      </c>
      <c r="E35" s="2">
        <f>SUM(F30:F32)</f>
        <v>152.744</v>
      </c>
      <c r="F35" s="2">
        <f>E35/2</f>
        <v>76.372</v>
      </c>
      <c r="G35" s="2" t="s">
        <v>1</v>
      </c>
    </row>
    <row r="36" spans="1:48" x14ac:dyDescent="0.3">
      <c r="D36" s="9" t="s">
        <v>36</v>
      </c>
      <c r="E36" s="2">
        <f>SUM(F29:F32)</f>
        <v>152.744</v>
      </c>
      <c r="F36" s="2"/>
      <c r="G36" s="2" t="s">
        <v>1</v>
      </c>
    </row>
    <row r="39" spans="1:48" x14ac:dyDescent="0.3">
      <c r="A39" s="1"/>
      <c r="B39" s="1"/>
      <c r="C39" s="1" t="str">
        <f>'peso elementos'!C43</f>
        <v>unidades</v>
      </c>
      <c r="D39" s="1" t="str">
        <f>'peso elementos'!D43</f>
        <v>N</v>
      </c>
      <c r="X39" s="13"/>
      <c r="Y39" s="13"/>
      <c r="Z39" s="13"/>
      <c r="AA39" s="13"/>
      <c r="AB39" s="13"/>
      <c r="AC39" s="13"/>
      <c r="AE39" s="13"/>
      <c r="AF39" s="13"/>
      <c r="AG39" s="13"/>
      <c r="AH39" s="13"/>
      <c r="AI39" s="13"/>
      <c r="AJ39" s="13"/>
      <c r="AL39" s="13"/>
      <c r="AM39" s="13"/>
      <c r="AN39" s="13"/>
      <c r="AO39" s="13"/>
      <c r="AP39" s="13"/>
      <c r="AQ39" s="13"/>
      <c r="AR39" s="13"/>
    </row>
    <row r="40" spans="1:48" x14ac:dyDescent="0.3">
      <c r="A40" s="1" t="str">
        <f>'peso elementos'!A44</f>
        <v>total ensamble superior</v>
      </c>
      <c r="B40" s="2">
        <f>'peso elementos'!B44</f>
        <v>572.553</v>
      </c>
      <c r="C40" s="2" t="str">
        <f>'peso elementos'!C44</f>
        <v>kilogramo</v>
      </c>
      <c r="D40" s="2">
        <f>'peso elementos'!D44</f>
        <v>5616.7449299999998</v>
      </c>
      <c r="L40" s="34" t="s">
        <v>7</v>
      </c>
      <c r="M40" s="34"/>
      <c r="N40" s="34"/>
      <c r="O40" s="34"/>
      <c r="P40" s="34"/>
      <c r="Q40" s="34"/>
      <c r="AS40" s="34" t="s">
        <v>57</v>
      </c>
      <c r="AT40" s="34"/>
      <c r="AU40" s="2">
        <v>178</v>
      </c>
      <c r="AV40" s="2" t="s">
        <v>56</v>
      </c>
    </row>
    <row r="41" spans="1:48" x14ac:dyDescent="0.3">
      <c r="A41" s="1" t="str">
        <f>'peso elementos'!A45</f>
        <v>total de cortadora</v>
      </c>
      <c r="B41" s="2">
        <f>'peso elementos'!B45</f>
        <v>639.42899999999997</v>
      </c>
      <c r="C41" s="2" t="str">
        <f>'peso elementos'!C45</f>
        <v>kilogramo</v>
      </c>
      <c r="D41" s="2">
        <f>'peso elementos'!D45</f>
        <v>6272.7984900000001</v>
      </c>
      <c r="L41" s="2" t="s">
        <v>7</v>
      </c>
      <c r="M41" s="2">
        <v>6.806</v>
      </c>
      <c r="N41" s="2" t="s">
        <v>1</v>
      </c>
      <c r="O41" s="2"/>
      <c r="P41" s="2">
        <v>1</v>
      </c>
      <c r="Q41" s="2">
        <f t="shared" ref="Q41" si="5">M41*P41</f>
        <v>6.806</v>
      </c>
      <c r="S41" s="34" t="s">
        <v>42</v>
      </c>
      <c r="T41" s="34"/>
      <c r="U41" s="34"/>
      <c r="V41" s="34"/>
    </row>
    <row r="42" spans="1:48" x14ac:dyDescent="0.3">
      <c r="L42" s="2" t="s">
        <v>0</v>
      </c>
      <c r="M42" s="2">
        <v>14.9</v>
      </c>
      <c r="N42" s="2" t="s">
        <v>1</v>
      </c>
      <c r="O42" s="2"/>
      <c r="P42" s="2">
        <v>1</v>
      </c>
      <c r="Q42" s="2">
        <f>M42*P42</f>
        <v>14.9</v>
      </c>
      <c r="S42" s="20" t="s">
        <v>51</v>
      </c>
      <c r="T42" s="20">
        <v>-5071.34</v>
      </c>
      <c r="U42" s="20" t="s">
        <v>52</v>
      </c>
      <c r="V42" s="20">
        <v>7389.89</v>
      </c>
    </row>
    <row r="43" spans="1:48" x14ac:dyDescent="0.3">
      <c r="L43" s="2" t="s">
        <v>10</v>
      </c>
      <c r="M43" s="2">
        <v>8.8870000000000005</v>
      </c>
      <c r="N43" s="2" t="s">
        <v>1</v>
      </c>
      <c r="O43" s="2"/>
      <c r="P43" s="2">
        <v>1</v>
      </c>
      <c r="Q43" s="2">
        <f>M43*P43</f>
        <v>8.8870000000000005</v>
      </c>
      <c r="S43" s="20" t="s">
        <v>51</v>
      </c>
      <c r="T43" s="20">
        <v>5242</v>
      </c>
      <c r="U43" s="20" t="s">
        <v>52</v>
      </c>
      <c r="V43" s="20">
        <v>-1031732</v>
      </c>
    </row>
    <row r="44" spans="1:48" x14ac:dyDescent="0.3">
      <c r="L44" s="2" t="s">
        <v>26</v>
      </c>
      <c r="M44" s="2">
        <f>29*0.445</f>
        <v>12.904999999999999</v>
      </c>
      <c r="N44" s="2" t="s">
        <v>1</v>
      </c>
      <c r="O44" s="2"/>
      <c r="P44" s="2">
        <v>1</v>
      </c>
      <c r="Q44" s="2">
        <f t="shared" ref="Q44" si="6">M44*P44</f>
        <v>12.904999999999999</v>
      </c>
      <c r="U44" s="20" t="s">
        <v>49</v>
      </c>
      <c r="V44" s="20" t="s">
        <v>40</v>
      </c>
      <c r="AS44" s="5" t="s">
        <v>58</v>
      </c>
      <c r="AT44" s="2">
        <f>AU2/AU40</f>
        <v>1.4719101123595506</v>
      </c>
    </row>
    <row r="45" spans="1:48" x14ac:dyDescent="0.3">
      <c r="L45" s="2" t="s">
        <v>23</v>
      </c>
      <c r="M45" s="2">
        <f>1.832+0.676+0.008</f>
        <v>2.516</v>
      </c>
      <c r="N45" s="2" t="s">
        <v>1</v>
      </c>
      <c r="O45" s="2"/>
      <c r="P45" s="2">
        <v>1</v>
      </c>
      <c r="Q45" s="2">
        <f>M45*P45</f>
        <v>2.516</v>
      </c>
    </row>
    <row r="46" spans="1:48" x14ac:dyDescent="0.3">
      <c r="L46" s="2" t="s">
        <v>20</v>
      </c>
      <c r="M46" s="2">
        <v>0.121</v>
      </c>
      <c r="N46" s="2" t="s">
        <v>1</v>
      </c>
      <c r="O46" s="2"/>
      <c r="P46" s="2">
        <v>1</v>
      </c>
      <c r="Q46" s="2">
        <f>M46*P46</f>
        <v>0.121</v>
      </c>
    </row>
    <row r="47" spans="1:48" x14ac:dyDescent="0.3">
      <c r="L47" s="2" t="s">
        <v>19</v>
      </c>
      <c r="M47" s="2">
        <v>1.2E-2</v>
      </c>
      <c r="N47" s="2" t="s">
        <v>1</v>
      </c>
      <c r="O47" s="2"/>
      <c r="P47" s="2">
        <v>1</v>
      </c>
      <c r="Q47" s="2">
        <f>M47*P47</f>
        <v>1.2E-2</v>
      </c>
    </row>
    <row r="48" spans="1:48" x14ac:dyDescent="0.3">
      <c r="L48" s="2" t="s">
        <v>14</v>
      </c>
      <c r="M48" s="2">
        <v>2E-3</v>
      </c>
      <c r="N48" s="2" t="s">
        <v>1</v>
      </c>
      <c r="O48" s="2"/>
      <c r="P48" s="2">
        <v>1</v>
      </c>
      <c r="Q48" s="2">
        <f>M48*P48</f>
        <v>2E-3</v>
      </c>
    </row>
    <row r="49" spans="12:48" x14ac:dyDescent="0.3">
      <c r="L49" s="2" t="s">
        <v>15</v>
      </c>
      <c r="M49" s="2">
        <v>5.0000000000000001E-3</v>
      </c>
      <c r="N49" s="2" t="s">
        <v>1</v>
      </c>
      <c r="O49" s="2"/>
      <c r="P49" s="2">
        <v>1</v>
      </c>
      <c r="Q49" s="2">
        <f>M49*P49</f>
        <v>5.0000000000000001E-3</v>
      </c>
    </row>
    <row r="50" spans="12:48" x14ac:dyDescent="0.3">
      <c r="P50" s="5" t="s">
        <v>3</v>
      </c>
      <c r="Q50" s="8">
        <f>SUM(Q41:Q49)</f>
        <v>46.154000000000003</v>
      </c>
    </row>
    <row r="51" spans="12:48" x14ac:dyDescent="0.3">
      <c r="P51" s="5" t="s">
        <v>40</v>
      </c>
      <c r="Q51" s="2">
        <f>9.81*Q50</f>
        <v>452.77074000000005</v>
      </c>
      <c r="R51" s="2">
        <f>Q51/2</f>
        <v>226.38537000000002</v>
      </c>
      <c r="S51" s="2">
        <f>R51/2</f>
        <v>113.19268500000001</v>
      </c>
    </row>
    <row r="58" spans="12:48" x14ac:dyDescent="0.3">
      <c r="X58" s="18"/>
      <c r="Y58" s="18"/>
      <c r="Z58" s="18"/>
      <c r="AA58" s="18"/>
      <c r="AB58" s="18"/>
      <c r="AC58" s="18"/>
      <c r="AE58" s="18"/>
      <c r="AF58" s="18"/>
      <c r="AG58" s="18"/>
      <c r="AH58" s="18"/>
      <c r="AI58" s="18"/>
      <c r="AJ58" s="18"/>
      <c r="AL58" s="18"/>
      <c r="AM58" s="18"/>
      <c r="AN58" s="18"/>
      <c r="AO58" s="18"/>
      <c r="AP58" s="18"/>
      <c r="AQ58" s="18"/>
      <c r="AR58" s="18"/>
    </row>
    <row r="59" spans="12:48" x14ac:dyDescent="0.3">
      <c r="L59" s="41" t="s">
        <v>8</v>
      </c>
      <c r="M59" s="41"/>
      <c r="N59" s="41"/>
      <c r="O59" s="41"/>
      <c r="P59" s="41"/>
      <c r="Q59" s="41"/>
      <c r="AS59" s="41" t="str">
        <f>'peso elementos'!AK51</f>
        <v>estructura uno</v>
      </c>
      <c r="AT59" s="41"/>
      <c r="AU59" s="2">
        <f>'peso elementos'!AM51</f>
        <v>227</v>
      </c>
      <c r="AV59" s="2" t="str">
        <f>'peso elementos'!AN51</f>
        <v>mpa</v>
      </c>
    </row>
    <row r="60" spans="12:48" x14ac:dyDescent="0.3">
      <c r="L60" s="2" t="s">
        <v>8</v>
      </c>
      <c r="M60" s="2">
        <v>12.212999999999999</v>
      </c>
      <c r="N60" s="2" t="s">
        <v>1</v>
      </c>
      <c r="O60" s="2"/>
      <c r="P60" s="2">
        <v>1</v>
      </c>
      <c r="Q60" s="2">
        <f t="shared" ref="Q60:Q70" si="7">M60*P60</f>
        <v>12.212999999999999</v>
      </c>
    </row>
    <row r="61" spans="12:48" x14ac:dyDescent="0.3">
      <c r="L61" s="2" t="s">
        <v>0</v>
      </c>
      <c r="M61" s="2">
        <v>14.9</v>
      </c>
      <c r="N61" s="2" t="s">
        <v>1</v>
      </c>
      <c r="O61" s="2"/>
      <c r="P61" s="2">
        <v>1</v>
      </c>
      <c r="Q61" s="2">
        <f t="shared" si="7"/>
        <v>14.9</v>
      </c>
      <c r="S61" s="42" t="s">
        <v>42</v>
      </c>
      <c r="T61" s="43"/>
      <c r="U61" s="43"/>
      <c r="V61" s="44"/>
    </row>
    <row r="62" spans="12:48" x14ac:dyDescent="0.3">
      <c r="L62" s="2" t="s">
        <v>11</v>
      </c>
      <c r="M62" s="2">
        <v>14.38</v>
      </c>
      <c r="N62" s="2" t="s">
        <v>1</v>
      </c>
      <c r="O62" s="2"/>
      <c r="P62" s="2">
        <v>1</v>
      </c>
      <c r="Q62" s="2">
        <f t="shared" si="7"/>
        <v>14.38</v>
      </c>
      <c r="S62" s="26" t="s">
        <v>43</v>
      </c>
      <c r="T62" s="26"/>
      <c r="U62" s="26" t="s">
        <v>53</v>
      </c>
      <c r="V62" s="26">
        <v>-14508.03</v>
      </c>
    </row>
    <row r="63" spans="12:48" x14ac:dyDescent="0.3">
      <c r="L63" s="2" t="s">
        <v>10</v>
      </c>
      <c r="M63" s="2">
        <v>8.8870000000000005</v>
      </c>
      <c r="N63" s="2" t="s">
        <v>1</v>
      </c>
      <c r="O63" s="2"/>
      <c r="P63" s="2">
        <v>1</v>
      </c>
      <c r="Q63" s="2">
        <f t="shared" si="7"/>
        <v>8.8870000000000005</v>
      </c>
      <c r="S63" s="26" t="s">
        <v>43</v>
      </c>
      <c r="T63" s="26">
        <v>-10340</v>
      </c>
      <c r="U63" s="26" t="s">
        <v>54</v>
      </c>
      <c r="V63" s="26">
        <v>878.21</v>
      </c>
      <c r="AS63" s="25" t="str">
        <f>'peso elementos'!AK55</f>
        <v>factor de servicio</v>
      </c>
      <c r="AT63" s="2">
        <f>AU2/AU59</f>
        <v>1.1541850220264318</v>
      </c>
    </row>
    <row r="64" spans="12:48" x14ac:dyDescent="0.3">
      <c r="L64" s="2" t="s">
        <v>23</v>
      </c>
      <c r="M64" s="2">
        <f>1.832+0.676+0.008</f>
        <v>2.516</v>
      </c>
      <c r="N64" s="2" t="s">
        <v>1</v>
      </c>
      <c r="O64" s="2"/>
      <c r="P64" s="2">
        <v>2</v>
      </c>
      <c r="Q64" s="2">
        <f t="shared" si="7"/>
        <v>5.032</v>
      </c>
      <c r="U64" s="26" t="s">
        <v>49</v>
      </c>
      <c r="V64" s="26" t="s">
        <v>40</v>
      </c>
    </row>
    <row r="65" spans="12:19" x14ac:dyDescent="0.3">
      <c r="L65" s="2" t="s">
        <v>18</v>
      </c>
      <c r="M65" s="2">
        <v>0.189</v>
      </c>
      <c r="N65" s="2" t="s">
        <v>1</v>
      </c>
      <c r="O65" s="2"/>
      <c r="P65" s="2">
        <v>2</v>
      </c>
      <c r="Q65" s="2">
        <f t="shared" si="7"/>
        <v>0.378</v>
      </c>
    </row>
    <row r="66" spans="12:19" x14ac:dyDescent="0.3">
      <c r="L66" s="2" t="s">
        <v>19</v>
      </c>
      <c r="M66" s="2">
        <v>1.2E-2</v>
      </c>
      <c r="N66" s="2" t="s">
        <v>1</v>
      </c>
      <c r="O66" s="2"/>
      <c r="P66" s="2">
        <v>1</v>
      </c>
      <c r="Q66" s="2">
        <f t="shared" si="7"/>
        <v>1.2E-2</v>
      </c>
    </row>
    <row r="67" spans="12:19" x14ac:dyDescent="0.3">
      <c r="L67" s="2" t="s">
        <v>14</v>
      </c>
      <c r="M67" s="2">
        <v>2E-3</v>
      </c>
      <c r="N67" s="2" t="s">
        <v>1</v>
      </c>
      <c r="O67" s="2"/>
      <c r="P67" s="2">
        <v>1</v>
      </c>
      <c r="Q67" s="2">
        <f t="shared" si="7"/>
        <v>2E-3</v>
      </c>
    </row>
    <row r="68" spans="12:19" x14ac:dyDescent="0.3">
      <c r="L68" s="2" t="s">
        <v>15</v>
      </c>
      <c r="M68" s="2">
        <v>5.0000000000000001E-3</v>
      </c>
      <c r="N68" s="2" t="s">
        <v>1</v>
      </c>
      <c r="O68" s="2"/>
      <c r="P68" s="2">
        <v>2</v>
      </c>
      <c r="Q68" s="2">
        <f t="shared" si="7"/>
        <v>0.01</v>
      </c>
    </row>
    <row r="69" spans="12:19" x14ac:dyDescent="0.3">
      <c r="L69" s="2" t="s">
        <v>26</v>
      </c>
      <c r="M69" s="2">
        <f>29*0.445</f>
        <v>12.904999999999999</v>
      </c>
      <c r="N69" s="2" t="s">
        <v>1</v>
      </c>
      <c r="O69" s="2"/>
      <c r="P69" s="2">
        <v>1</v>
      </c>
      <c r="Q69" s="2">
        <f t="shared" si="7"/>
        <v>12.904999999999999</v>
      </c>
    </row>
    <row r="70" spans="12:19" x14ac:dyDescent="0.3">
      <c r="L70" s="2" t="s">
        <v>27</v>
      </c>
      <c r="M70" s="2">
        <f>32*0.445</f>
        <v>14.24</v>
      </c>
      <c r="N70" s="2" t="s">
        <v>1</v>
      </c>
      <c r="O70" s="2"/>
      <c r="P70" s="2">
        <v>1</v>
      </c>
      <c r="Q70" s="2">
        <f t="shared" si="7"/>
        <v>14.24</v>
      </c>
    </row>
    <row r="71" spans="12:19" x14ac:dyDescent="0.3">
      <c r="P71" s="25" t="s">
        <v>3</v>
      </c>
      <c r="Q71" s="8">
        <f>SUM(Q60:Q70)</f>
        <v>82.959000000000003</v>
      </c>
    </row>
    <row r="72" spans="12:19" x14ac:dyDescent="0.3">
      <c r="P72" s="25" t="s">
        <v>40</v>
      </c>
      <c r="Q72" s="2">
        <f>9.81*Q71</f>
        <v>813.82779000000005</v>
      </c>
      <c r="R72" s="2">
        <f>Q72/4</f>
        <v>203.45694750000001</v>
      </c>
      <c r="S72" s="2">
        <f>R72+7400/4</f>
        <v>2053.4569474999998</v>
      </c>
    </row>
    <row r="78" spans="12:19" x14ac:dyDescent="0.3">
      <c r="L78" s="40" t="s">
        <v>28</v>
      </c>
      <c r="M78" s="40"/>
      <c r="N78" s="40"/>
      <c r="O78" s="40"/>
      <c r="P78" s="40"/>
      <c r="Q78" s="40"/>
    </row>
    <row r="79" spans="12:19" x14ac:dyDescent="0.3">
      <c r="L79" s="2" t="s">
        <v>25</v>
      </c>
      <c r="M79" s="2">
        <v>270.41000000000003</v>
      </c>
      <c r="N79" s="2" t="s">
        <v>1</v>
      </c>
      <c r="O79" s="2"/>
      <c r="P79" s="2">
        <v>1</v>
      </c>
      <c r="Q79" s="2">
        <f>M79*P79</f>
        <v>270.41000000000003</v>
      </c>
    </row>
    <row r="80" spans="12:19" x14ac:dyDescent="0.3">
      <c r="L80" s="2" t="s">
        <v>11</v>
      </c>
      <c r="M80" s="2">
        <v>14.38</v>
      </c>
      <c r="N80" s="2" t="s">
        <v>1</v>
      </c>
      <c r="O80" s="2"/>
      <c r="P80" s="2">
        <v>1</v>
      </c>
      <c r="Q80" s="2">
        <f>M80*P80</f>
        <v>14.38</v>
      </c>
    </row>
    <row r="81" spans="12:18" x14ac:dyDescent="0.3">
      <c r="L81" s="2" t="s">
        <v>27</v>
      </c>
      <c r="M81" s="2">
        <f>32*0.445</f>
        <v>14.24</v>
      </c>
      <c r="N81" s="2" t="s">
        <v>1</v>
      </c>
      <c r="O81" s="2"/>
      <c r="P81" s="2">
        <v>1</v>
      </c>
      <c r="Q81" s="2">
        <f t="shared" ref="Q81" si="8">M81*P81</f>
        <v>14.24</v>
      </c>
    </row>
    <row r="82" spans="12:18" x14ac:dyDescent="0.3">
      <c r="P82" s="27" t="s">
        <v>3</v>
      </c>
      <c r="Q82" s="8">
        <f>SUM(Q79:Q81)</f>
        <v>299.03000000000003</v>
      </c>
    </row>
    <row r="83" spans="12:18" x14ac:dyDescent="0.3">
      <c r="P83" s="27" t="s">
        <v>40</v>
      </c>
      <c r="Q83" s="2">
        <f>9.81*Q82</f>
        <v>2933.4843000000005</v>
      </c>
      <c r="R83" s="2">
        <f>Q83/4</f>
        <v>733.37107500000013</v>
      </c>
    </row>
  </sheetData>
  <mergeCells count="16">
    <mergeCell ref="AS59:AT59"/>
    <mergeCell ref="AS40:AT40"/>
    <mergeCell ref="A2:D2"/>
    <mergeCell ref="A29:F29"/>
    <mergeCell ref="L2:Q2"/>
    <mergeCell ref="S6:V6"/>
    <mergeCell ref="AS2:AT2"/>
    <mergeCell ref="AS3:AT3"/>
    <mergeCell ref="AS21:AT21"/>
    <mergeCell ref="L21:Q21"/>
    <mergeCell ref="S23:V23"/>
    <mergeCell ref="L78:Q78"/>
    <mergeCell ref="L40:Q40"/>
    <mergeCell ref="S41:V41"/>
    <mergeCell ref="L59:Q59"/>
    <mergeCell ref="S61:V61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peso elementos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H&amp;O INGENIERIA SAS</dc:creator>
  <cp:lastModifiedBy>ofid murcia</cp:lastModifiedBy>
  <dcterms:created xsi:type="dcterms:W3CDTF">2023-07-19T16:04:13Z</dcterms:created>
  <dcterms:modified xsi:type="dcterms:W3CDTF">2023-09-21T04:35:24Z</dcterms:modified>
</cp:coreProperties>
</file>