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mberllyblanco/Downloads/"/>
    </mc:Choice>
  </mc:AlternateContent>
  <xr:revisionPtr revIDLastSave="0" documentId="13_ncr:1_{18A91C2B-97D4-9244-8480-1BB8FDA27C20}" xr6:coauthVersionLast="47" xr6:coauthVersionMax="47" xr10:uidLastSave="{00000000-0000-0000-0000-000000000000}"/>
  <bookViews>
    <workbookView xWindow="0" yWindow="0" windowWidth="28800" windowHeight="18000" xr2:uid="{7AB943FC-A5D1-4946-A27F-C348AB4537E1}"/>
  </bookViews>
  <sheets>
    <sheet name="Inundación" sheetId="1" r:id="rId1"/>
    <sheet name="Avenidas Torrenciales" sheetId="2" r:id="rId2"/>
    <sheet name="Movimientos en Masa" sheetId="3" r:id="rId3"/>
    <sheet name="Hoja1" sheetId="9" r:id="rId4"/>
    <sheet name="Cruce MovMas" sheetId="5" r:id="rId5"/>
    <sheet name="Niveles Ceráunicos" sheetId="6" r:id="rId6"/>
    <sheet name="Incendios" sheetId="7" r:id="rId7"/>
    <sheet name="Erosión" sheetId="8" r:id="rId8"/>
    <sheet name="Vulnerabilidad" sheetId="11" r:id="rId9"/>
    <sheet name="Riesgo" sheetId="12" r:id="rId10"/>
    <sheet name="Hoja3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9" i="12" l="1"/>
  <c r="T48" i="12"/>
  <c r="T47" i="12"/>
  <c r="T46" i="12"/>
  <c r="S49" i="12"/>
  <c r="S35" i="12"/>
  <c r="T35" i="12" s="1"/>
  <c r="T21" i="12"/>
  <c r="T24" i="12"/>
  <c r="T20" i="12"/>
  <c r="S24" i="12"/>
  <c r="T22" i="12" s="1"/>
  <c r="T11" i="12"/>
  <c r="S12" i="12"/>
  <c r="T12" i="12" s="1"/>
  <c r="AO50" i="11"/>
  <c r="AO51" i="11"/>
  <c r="AO52" i="11"/>
  <c r="AO53" i="11"/>
  <c r="AO49" i="11"/>
  <c r="AN53" i="11"/>
  <c r="AO35" i="11"/>
  <c r="AO36" i="11"/>
  <c r="AO37" i="11"/>
  <c r="AO38" i="11"/>
  <c r="AO34" i="11"/>
  <c r="AN38" i="11"/>
  <c r="AO21" i="11"/>
  <c r="AO22" i="11"/>
  <c r="AO23" i="11"/>
  <c r="AO24" i="11"/>
  <c r="AO20" i="11"/>
  <c r="AN24" i="11"/>
  <c r="AO12" i="11"/>
  <c r="AO11" i="11"/>
  <c r="AN12" i="11"/>
  <c r="AB50" i="11"/>
  <c r="AB51" i="11"/>
  <c r="AB52" i="11"/>
  <c r="AB53" i="11"/>
  <c r="AB49" i="11"/>
  <c r="AA53" i="11"/>
  <c r="AB34" i="11"/>
  <c r="AB35" i="11"/>
  <c r="AB36" i="11"/>
  <c r="AB37" i="11"/>
  <c r="AB33" i="11"/>
  <c r="AA37" i="11"/>
  <c r="AB24" i="11"/>
  <c r="AB23" i="11"/>
  <c r="AB22" i="11"/>
  <c r="AB21" i="11"/>
  <c r="AA24" i="11"/>
  <c r="AB13" i="11"/>
  <c r="AB10" i="11"/>
  <c r="AB11" i="11"/>
  <c r="AB12" i="11"/>
  <c r="AB9" i="11"/>
  <c r="AA13" i="11"/>
  <c r="D9" i="12"/>
  <c r="E9" i="12"/>
  <c r="F9" i="12"/>
  <c r="G9" i="12"/>
  <c r="D10" i="12"/>
  <c r="E10" i="12"/>
  <c r="F10" i="12"/>
  <c r="G10" i="12"/>
  <c r="D11" i="12"/>
  <c r="E11" i="12"/>
  <c r="F11" i="12"/>
  <c r="G11" i="12"/>
  <c r="D12" i="12"/>
  <c r="E12" i="12"/>
  <c r="F12" i="12"/>
  <c r="G12" i="12"/>
  <c r="D13" i="12"/>
  <c r="E13" i="12"/>
  <c r="F13" i="12"/>
  <c r="G13" i="12"/>
  <c r="D14" i="12"/>
  <c r="E14" i="12"/>
  <c r="F14" i="12"/>
  <c r="G14" i="12"/>
  <c r="D15" i="12"/>
  <c r="E15" i="12"/>
  <c r="F15" i="12"/>
  <c r="D16" i="12"/>
  <c r="E16" i="12"/>
  <c r="F16" i="12"/>
  <c r="G16" i="12"/>
  <c r="D17" i="12"/>
  <c r="H17" i="12" s="1"/>
  <c r="L17" i="12" s="1"/>
  <c r="E17" i="12"/>
  <c r="F17" i="12"/>
  <c r="G17" i="12"/>
  <c r="D18" i="12"/>
  <c r="E18" i="12"/>
  <c r="F18" i="12"/>
  <c r="G18" i="12"/>
  <c r="E19" i="12"/>
  <c r="F19" i="12"/>
  <c r="G19" i="12"/>
  <c r="D20" i="12"/>
  <c r="E20" i="12"/>
  <c r="F20" i="12"/>
  <c r="G20" i="12"/>
  <c r="D21" i="12"/>
  <c r="E21" i="12"/>
  <c r="F21" i="12"/>
  <c r="D22" i="12"/>
  <c r="E22" i="12"/>
  <c r="F22" i="12"/>
  <c r="G22" i="12"/>
  <c r="E23" i="12"/>
  <c r="F23" i="12"/>
  <c r="G23" i="12"/>
  <c r="D24" i="12"/>
  <c r="E24" i="12"/>
  <c r="F24" i="12"/>
  <c r="G24" i="12"/>
  <c r="D25" i="12"/>
  <c r="E25" i="12"/>
  <c r="F25" i="12"/>
  <c r="G25" i="12"/>
  <c r="D26" i="12"/>
  <c r="E26" i="12"/>
  <c r="F26" i="12"/>
  <c r="G26" i="12"/>
  <c r="D27" i="12"/>
  <c r="E27" i="12"/>
  <c r="F27" i="12"/>
  <c r="G27" i="12"/>
  <c r="D28" i="12"/>
  <c r="E28" i="12"/>
  <c r="F28" i="12"/>
  <c r="G28" i="12"/>
  <c r="D29" i="12"/>
  <c r="E29" i="12"/>
  <c r="F29" i="12"/>
  <c r="G29" i="12"/>
  <c r="E8" i="12"/>
  <c r="F8" i="12"/>
  <c r="G8" i="12"/>
  <c r="D8" i="12"/>
  <c r="H8" i="12" s="1"/>
  <c r="K8" i="12" s="1"/>
  <c r="T8" i="11"/>
  <c r="U8" i="11"/>
  <c r="V8" i="11"/>
  <c r="T9" i="11"/>
  <c r="W9" i="11" s="1"/>
  <c r="U9" i="11"/>
  <c r="V9" i="11"/>
  <c r="T10" i="11"/>
  <c r="W10" i="11" s="1"/>
  <c r="U10" i="11"/>
  <c r="V10" i="11"/>
  <c r="T11" i="11"/>
  <c r="U11" i="11"/>
  <c r="V11" i="11"/>
  <c r="W11" i="11" s="1"/>
  <c r="T12" i="11"/>
  <c r="U12" i="11"/>
  <c r="V12" i="11"/>
  <c r="T13" i="11"/>
  <c r="U13" i="11"/>
  <c r="V13" i="11"/>
  <c r="T14" i="11"/>
  <c r="W14" i="11" s="1"/>
  <c r="U14" i="11"/>
  <c r="V14" i="11"/>
  <c r="T15" i="11"/>
  <c r="U15" i="11"/>
  <c r="V15" i="11"/>
  <c r="G15" i="12" s="1"/>
  <c r="T16" i="11"/>
  <c r="U16" i="11"/>
  <c r="V16" i="11"/>
  <c r="T17" i="11"/>
  <c r="W17" i="11" s="1"/>
  <c r="U17" i="11"/>
  <c r="V17" i="11"/>
  <c r="T18" i="11"/>
  <c r="U18" i="11"/>
  <c r="V18" i="11"/>
  <c r="T19" i="11"/>
  <c r="U19" i="11"/>
  <c r="V19" i="11"/>
  <c r="T20" i="11"/>
  <c r="U20" i="11"/>
  <c r="V20" i="11"/>
  <c r="T21" i="11"/>
  <c r="U21" i="11"/>
  <c r="V21" i="11"/>
  <c r="G21" i="12" s="1"/>
  <c r="T22" i="11"/>
  <c r="U22" i="11"/>
  <c r="W22" i="11" s="1"/>
  <c r="V22" i="11"/>
  <c r="T23" i="11"/>
  <c r="U23" i="11"/>
  <c r="V23" i="11"/>
  <c r="T24" i="11"/>
  <c r="U24" i="11"/>
  <c r="V24" i="11"/>
  <c r="T25" i="11"/>
  <c r="W25" i="11" s="1"/>
  <c r="U25" i="11"/>
  <c r="V25" i="11"/>
  <c r="T26" i="11"/>
  <c r="W26" i="11" s="1"/>
  <c r="U26" i="11"/>
  <c r="V26" i="11"/>
  <c r="T27" i="11"/>
  <c r="U27" i="11"/>
  <c r="V27" i="11"/>
  <c r="W27" i="11" s="1"/>
  <c r="T28" i="11"/>
  <c r="U28" i="11"/>
  <c r="V28" i="11"/>
  <c r="T29" i="11"/>
  <c r="U29" i="11"/>
  <c r="V29" i="11"/>
  <c r="S9" i="11"/>
  <c r="S10" i="11"/>
  <c r="S11" i="11"/>
  <c r="S12" i="11"/>
  <c r="S13" i="11"/>
  <c r="S14" i="11"/>
  <c r="S15" i="11"/>
  <c r="S16" i="11"/>
  <c r="S17" i="11"/>
  <c r="S18" i="11"/>
  <c r="S19" i="11"/>
  <c r="D19" i="12" s="1"/>
  <c r="S20" i="11"/>
  <c r="S21" i="11"/>
  <c r="S22" i="11"/>
  <c r="S23" i="11"/>
  <c r="D23" i="12" s="1"/>
  <c r="S24" i="11"/>
  <c r="S25" i="11"/>
  <c r="S26" i="11"/>
  <c r="S27" i="11"/>
  <c r="S28" i="11"/>
  <c r="S29" i="11"/>
  <c r="S8" i="11"/>
  <c r="W13" i="11"/>
  <c r="W18" i="11"/>
  <c r="W29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R8" i="11"/>
  <c r="M8" i="11"/>
  <c r="J45" i="3"/>
  <c r="J46" i="3"/>
  <c r="J48" i="3"/>
  <c r="H22" i="12" l="1"/>
  <c r="K22" i="12" s="1"/>
  <c r="T10" i="12"/>
  <c r="T8" i="12"/>
  <c r="T9" i="12"/>
  <c r="T23" i="12"/>
  <c r="T32" i="12"/>
  <c r="H29" i="12"/>
  <c r="L29" i="12" s="1"/>
  <c r="H28" i="12"/>
  <c r="L28" i="12" s="1"/>
  <c r="H27" i="12"/>
  <c r="K27" i="12" s="1"/>
  <c r="H26" i="12"/>
  <c r="K26" i="12" s="1"/>
  <c r="H25" i="12"/>
  <c r="L25" i="12" s="1"/>
  <c r="H24" i="12"/>
  <c r="L24" i="12" s="1"/>
  <c r="H18" i="12"/>
  <c r="L18" i="12" s="1"/>
  <c r="H16" i="12"/>
  <c r="K16" i="12" s="1"/>
  <c r="H14" i="12"/>
  <c r="K14" i="12" s="1"/>
  <c r="H13" i="12"/>
  <c r="L13" i="12" s="1"/>
  <c r="H12" i="12"/>
  <c r="L12" i="12" s="1"/>
  <c r="H11" i="12"/>
  <c r="K11" i="12" s="1"/>
  <c r="H10" i="12"/>
  <c r="K10" i="12" s="1"/>
  <c r="H9" i="12"/>
  <c r="L9" i="12" s="1"/>
  <c r="T33" i="12"/>
  <c r="T34" i="12"/>
  <c r="H20" i="12"/>
  <c r="K20" i="12" s="1"/>
  <c r="I27" i="12"/>
  <c r="I22" i="12"/>
  <c r="I17" i="12"/>
  <c r="I13" i="12"/>
  <c r="I9" i="12"/>
  <c r="J27" i="12"/>
  <c r="J22" i="12"/>
  <c r="J16" i="12"/>
  <c r="J11" i="12"/>
  <c r="K29" i="12"/>
  <c r="K25" i="12"/>
  <c r="K18" i="12"/>
  <c r="K13" i="12"/>
  <c r="K9" i="12"/>
  <c r="L27" i="12"/>
  <c r="L22" i="12"/>
  <c r="L16" i="12"/>
  <c r="L11" i="12"/>
  <c r="I8" i="12"/>
  <c r="I26" i="12"/>
  <c r="I21" i="12"/>
  <c r="I16" i="12"/>
  <c r="I12" i="12"/>
  <c r="J8" i="12"/>
  <c r="J26" i="12"/>
  <c r="J20" i="12"/>
  <c r="J14" i="12"/>
  <c r="J10" i="12"/>
  <c r="K28" i="12"/>
  <c r="K24" i="12"/>
  <c r="K17" i="12"/>
  <c r="K12" i="12"/>
  <c r="L8" i="12"/>
  <c r="L26" i="12"/>
  <c r="L20" i="12"/>
  <c r="L14" i="12"/>
  <c r="L10" i="12"/>
  <c r="I29" i="12"/>
  <c r="I25" i="12"/>
  <c r="I20" i="12"/>
  <c r="I15" i="12"/>
  <c r="I11" i="12"/>
  <c r="M11" i="12" s="1"/>
  <c r="J29" i="12"/>
  <c r="J25" i="12"/>
  <c r="J18" i="12"/>
  <c r="J13" i="12"/>
  <c r="J9" i="12"/>
  <c r="I28" i="12"/>
  <c r="I24" i="12"/>
  <c r="I18" i="12"/>
  <c r="I14" i="12"/>
  <c r="I10" i="12"/>
  <c r="M10" i="12" s="1"/>
  <c r="J28" i="12"/>
  <c r="J24" i="12"/>
  <c r="J17" i="12"/>
  <c r="J12" i="12"/>
  <c r="H15" i="12"/>
  <c r="W15" i="11"/>
  <c r="H21" i="12"/>
  <c r="L21" i="12" s="1"/>
  <c r="W21" i="11"/>
  <c r="I19" i="12"/>
  <c r="H19" i="12"/>
  <c r="W19" i="11"/>
  <c r="H23" i="12"/>
  <c r="I23" i="12"/>
  <c r="W23" i="11"/>
  <c r="W12" i="11"/>
  <c r="W8" i="11"/>
  <c r="W28" i="11"/>
  <c r="W24" i="11"/>
  <c r="W20" i="11"/>
  <c r="W16" i="11"/>
  <c r="G19" i="7"/>
  <c r="M14" i="12" l="1"/>
  <c r="M25" i="12"/>
  <c r="M12" i="12"/>
  <c r="M8" i="12"/>
  <c r="M16" i="12"/>
  <c r="M22" i="12"/>
  <c r="M18" i="12"/>
  <c r="M29" i="12"/>
  <c r="M28" i="12"/>
  <c r="M20" i="12"/>
  <c r="M26" i="12"/>
  <c r="M13" i="12"/>
  <c r="M17" i="12"/>
  <c r="M24" i="12"/>
  <c r="M9" i="12"/>
  <c r="M27" i="12"/>
  <c r="K15" i="12"/>
  <c r="J15" i="12"/>
  <c r="L15" i="12"/>
  <c r="K21" i="12"/>
  <c r="J21" i="12"/>
  <c r="J19" i="12"/>
  <c r="L19" i="12"/>
  <c r="K19" i="12"/>
  <c r="K23" i="12"/>
  <c r="L23" i="12"/>
  <c r="J23" i="12"/>
  <c r="M25" i="2"/>
  <c r="M24" i="2"/>
  <c r="M23" i="2"/>
  <c r="M27" i="2" s="1"/>
  <c r="M26" i="2"/>
  <c r="K24" i="2"/>
  <c r="K25" i="2"/>
  <c r="K26" i="2"/>
  <c r="K23" i="2"/>
  <c r="D32" i="2"/>
  <c r="D31" i="2"/>
  <c r="D30" i="2"/>
  <c r="D29" i="2"/>
  <c r="J8" i="8"/>
  <c r="K34" i="1"/>
  <c r="L33" i="1" s="1"/>
  <c r="E33" i="7"/>
  <c r="L8" i="8" s="1"/>
  <c r="H44" i="7"/>
  <c r="H43" i="7"/>
  <c r="M41" i="7" s="1"/>
  <c r="H42" i="7"/>
  <c r="H41" i="7"/>
  <c r="H40" i="7"/>
  <c r="H39" i="7"/>
  <c r="G42" i="7"/>
  <c r="G41" i="7"/>
  <c r="G40" i="7"/>
  <c r="G39" i="7"/>
  <c r="G44" i="7"/>
  <c r="G43" i="7"/>
  <c r="M32" i="7"/>
  <c r="J32" i="7"/>
  <c r="G32" i="7"/>
  <c r="M31" i="7"/>
  <c r="J31" i="7"/>
  <c r="G31" i="7"/>
  <c r="M30" i="7"/>
  <c r="J30" i="7"/>
  <c r="G30" i="7"/>
  <c r="M29" i="7"/>
  <c r="J29" i="7"/>
  <c r="G29" i="7"/>
  <c r="M28" i="7"/>
  <c r="J28" i="7"/>
  <c r="G28" i="7"/>
  <c r="M27" i="7"/>
  <c r="J27" i="7"/>
  <c r="G27" i="7"/>
  <c r="M26" i="7"/>
  <c r="J26" i="7"/>
  <c r="G26" i="7"/>
  <c r="M25" i="7"/>
  <c r="J25" i="7"/>
  <c r="G25" i="7"/>
  <c r="M24" i="7"/>
  <c r="J24" i="7"/>
  <c r="G24" i="7"/>
  <c r="M23" i="7"/>
  <c r="J23" i="7"/>
  <c r="G23" i="7"/>
  <c r="M22" i="7"/>
  <c r="J22" i="7"/>
  <c r="G22" i="7"/>
  <c r="M21" i="7"/>
  <c r="J21" i="7"/>
  <c r="G21" i="7"/>
  <c r="M20" i="7"/>
  <c r="J20" i="7"/>
  <c r="G20" i="7"/>
  <c r="M19" i="7"/>
  <c r="J19" i="7"/>
  <c r="H18" i="6"/>
  <c r="J49" i="3"/>
  <c r="K48" i="3" s="1"/>
  <c r="O39" i="3"/>
  <c r="P35" i="3" s="1"/>
  <c r="M38" i="3"/>
  <c r="M37" i="3"/>
  <c r="M36" i="3"/>
  <c r="M35" i="3"/>
  <c r="M34" i="3"/>
  <c r="M32" i="3"/>
  <c r="M33" i="3"/>
  <c r="N3" i="5"/>
  <c r="N2" i="5"/>
  <c r="N18" i="1"/>
  <c r="C19" i="2"/>
  <c r="D11" i="2" s="1"/>
  <c r="N19" i="1"/>
  <c r="M21" i="12" l="1"/>
  <c r="M23" i="12"/>
  <c r="M19" i="12"/>
  <c r="M15" i="12"/>
  <c r="K47" i="3"/>
  <c r="K49" i="3"/>
  <c r="K45" i="3"/>
  <c r="K46" i="3"/>
  <c r="P38" i="3"/>
  <c r="P34" i="3"/>
  <c r="M40" i="7"/>
  <c r="L34" i="1"/>
  <c r="P37" i="3"/>
  <c r="P33" i="3"/>
  <c r="L32" i="1"/>
  <c r="P36" i="3"/>
  <c r="P32" i="3"/>
  <c r="D17" i="2"/>
  <c r="D15" i="2"/>
  <c r="D10" i="2"/>
  <c r="D14" i="2"/>
  <c r="D18" i="2"/>
  <c r="D13" i="2"/>
  <c r="D16" i="2"/>
  <c r="D12" i="2"/>
  <c r="H45" i="7"/>
  <c r="I40" i="7" s="1"/>
  <c r="I42" i="7"/>
  <c r="M39" i="7"/>
  <c r="I39" i="7"/>
  <c r="I43" i="7" l="1"/>
  <c r="I41" i="7"/>
  <c r="P39" i="3"/>
  <c r="I44" i="7"/>
  <c r="I45" i="7"/>
  <c r="D19" i="2"/>
  <c r="M42" i="7"/>
  <c r="N42" i="7" l="1"/>
  <c r="N41" i="7"/>
  <c r="N40" i="7"/>
  <c r="N39" i="7"/>
  <c r="AO9" i="11" l="1"/>
  <c r="AO10" i="11"/>
</calcChain>
</file>

<file path=xl/sharedStrings.xml><?xml version="1.0" encoding="utf-8"?>
<sst xmlns="http://schemas.openxmlformats.org/spreadsheetml/2006/main" count="910" uniqueCount="382">
  <si>
    <t>CALCULO DE AMENAZA POR INUNDACIÓN</t>
  </si>
  <si>
    <t>Dónde</t>
  </si>
  <si>
    <t>AI: Amenaza por inundación</t>
  </si>
  <si>
    <t>SG: Susceptibilidad geomorfológica</t>
  </si>
  <si>
    <t>P: Calificación por Precipitación</t>
  </si>
  <si>
    <t>UNIDAD GEOMORFOLÓGICA</t>
  </si>
  <si>
    <t>AMB_MORF</t>
  </si>
  <si>
    <t>NOMENCLAT</t>
  </si>
  <si>
    <t>Ponderación</t>
  </si>
  <si>
    <t>Area_Ha</t>
  </si>
  <si>
    <t>PORCENTAJE</t>
  </si>
  <si>
    <t>Zona Urbana</t>
  </si>
  <si>
    <t>Zu</t>
  </si>
  <si>
    <t>Muy Bajo</t>
  </si>
  <si>
    <t>Montaña</t>
  </si>
  <si>
    <t>Estructural denudativo</t>
  </si>
  <si>
    <t>MÑ-FV</t>
  </si>
  <si>
    <t>Media</t>
  </si>
  <si>
    <t>Rango de Precipitación</t>
  </si>
  <si>
    <t>Categoría</t>
  </si>
  <si>
    <t>Calificación</t>
  </si>
  <si>
    <t>&lt;1000</t>
  </si>
  <si>
    <t>Muy Baja</t>
  </si>
  <si>
    <t>1000-2000</t>
  </si>
  <si>
    <t>Baja</t>
  </si>
  <si>
    <t>2000-3000</t>
  </si>
  <si>
    <t>Moderada</t>
  </si>
  <si>
    <t>3000-4000</t>
  </si>
  <si>
    <t>Alta</t>
  </si>
  <si>
    <t>&gt;400</t>
  </si>
  <si>
    <t>Muy Alta</t>
  </si>
  <si>
    <t>Rango</t>
  </si>
  <si>
    <t>Bajo</t>
  </si>
  <si>
    <t>Medio</t>
  </si>
  <si>
    <t>Alto</t>
  </si>
  <si>
    <t>Muy Alto</t>
  </si>
  <si>
    <t>Total</t>
  </si>
  <si>
    <t>Unidad Gemorfológica</t>
  </si>
  <si>
    <t>Ambiente Morfogénetico</t>
  </si>
  <si>
    <t>Área</t>
  </si>
  <si>
    <t>Ponderación UG</t>
  </si>
  <si>
    <t>Estructural Denudativo</t>
  </si>
  <si>
    <t>Nota: Precipitación promedio Bogotá DC se encuentra en un rango entre 790 a 1000, según IDIGER; 2022</t>
  </si>
  <si>
    <t>Amenaza por Inundación</t>
  </si>
  <si>
    <t>&lt;1.0</t>
  </si>
  <si>
    <t>1.0 - 1.9</t>
  </si>
  <si>
    <t>2.0 -2.9</t>
  </si>
  <si>
    <t>3,0 - 3,9</t>
  </si>
  <si>
    <t>4.0 - 5,0</t>
  </si>
  <si>
    <t>A nivel, 0-1% (a)</t>
  </si>
  <si>
    <t>Ligeramente plana, 1-3% (a)</t>
  </si>
  <si>
    <t>Ligeramente inclinada, 3-7% (b)</t>
  </si>
  <si>
    <t>Moderadamente inclinada, 7-12% (c)</t>
  </si>
  <si>
    <t>Fuertemente inclinada, 12-25% (d)</t>
  </si>
  <si>
    <t>Ligeramente escarpada o ligeramente empinada, 25-50% (e)</t>
  </si>
  <si>
    <t>Moderadamente escarpada o moderadamente empinada, 50-75% (f)</t>
  </si>
  <si>
    <t>Total general</t>
  </si>
  <si>
    <t>DESCRIPCIÓN</t>
  </si>
  <si>
    <t>Suscept</t>
  </si>
  <si>
    <t>ÁREA Ha</t>
  </si>
  <si>
    <t>% Ha</t>
  </si>
  <si>
    <t>Muy baja</t>
  </si>
  <si>
    <t>Fuertemente escarpada o fuertemente empinada, 75-100%</t>
  </si>
  <si>
    <t>Totalmente escarpada, &gt;100%</t>
  </si>
  <si>
    <t>Muy alta</t>
  </si>
  <si>
    <t>Promedio</t>
  </si>
  <si>
    <t>Densidad de Drenajes</t>
  </si>
  <si>
    <t>Variables</t>
  </si>
  <si>
    <t>Factores</t>
  </si>
  <si>
    <t>Escala</t>
  </si>
  <si>
    <t>Geomorfología</t>
  </si>
  <si>
    <t>Vertientes Antrópicos Altas</t>
  </si>
  <si>
    <t>Vertientes Antrópicas Medias</t>
  </si>
  <si>
    <t>Vertientes Antrópicas Bajas</t>
  </si>
  <si>
    <t>Usos del suelo</t>
  </si>
  <si>
    <t>Áreas depositos de estériles</t>
  </si>
  <si>
    <t>Áreas intervenidas y regeneradas</t>
  </si>
  <si>
    <t>Áreas a intervenir de operación minera</t>
  </si>
  <si>
    <t>Áreas de depositos de estériles en revegetalización</t>
  </si>
  <si>
    <t>Áreas en Protección</t>
  </si>
  <si>
    <t>Geología</t>
  </si>
  <si>
    <t>Depósitos Aluviales</t>
  </si>
  <si>
    <t>Dunitas</t>
  </si>
  <si>
    <t>Flujo de Escombros</t>
  </si>
  <si>
    <t>Lleno de estériles</t>
  </si>
  <si>
    <t>Lleno de esteriles recientes</t>
  </si>
  <si>
    <t>Suelo Antrópico</t>
  </si>
  <si>
    <t>Pendientes</t>
  </si>
  <si>
    <t>0-30 grados</t>
  </si>
  <si>
    <t>30 - 40 Grados</t>
  </si>
  <si>
    <t>40 - 60 Grados</t>
  </si>
  <si>
    <t>&gt; 60 grados</t>
  </si>
  <si>
    <t>OBJECTID</t>
  </si>
  <si>
    <t>FID_ARM_Precipitacion</t>
  </si>
  <si>
    <t>PRECIPITACION</t>
  </si>
  <si>
    <t>PON_ARM_PRE</t>
  </si>
  <si>
    <t>UNIDAD_GEOMORFOLOGICA</t>
  </si>
  <si>
    <t>PON_RM_SG</t>
  </si>
  <si>
    <t>NOMBRE</t>
  </si>
  <si>
    <t>NOMENCLAT_1</t>
  </si>
  <si>
    <t>PENDIENTE</t>
  </si>
  <si>
    <t>NOMENCLAT_12</t>
  </si>
  <si>
    <t>PON_RM_SO</t>
  </si>
  <si>
    <t>PON_SRM</t>
  </si>
  <si>
    <t>CATEGORIA_SRM</t>
  </si>
  <si>
    <t>PON_ARM</t>
  </si>
  <si>
    <t>Formación Guaduas. Arcillolitas en estratificación gruesa, color gris claro y abigarradas, con intercalaciones de cuarzoarenitas grises, de grano medio a fino, en capas muy delgadas con estratificación ondulada y limolitas y algunos mantos de carbón</t>
  </si>
  <si>
    <t>KPgg</t>
  </si>
  <si>
    <t>Ligeramente escarpada o ligeramente empinada, 25-50% €</t>
  </si>
  <si>
    <t>Susceptibilidad por Movimiento en Masa</t>
  </si>
  <si>
    <t>Amenaza por Movimiento en Masa</t>
  </si>
  <si>
    <t>Zona Urbana pendientes A nivel, 0-1% (a)</t>
  </si>
  <si>
    <t>Zona Urbana Ligeramente plana, 1-3% (a)</t>
  </si>
  <si>
    <t>Zona Urbana Ligeramente inclinada, 3-7% (b)</t>
  </si>
  <si>
    <t>Zona Urbana Moderadamente inclinada, 7-12% ©</t>
  </si>
  <si>
    <t>Montaña Fuertemente inclinada, 12-25% (d)</t>
  </si>
  <si>
    <t>Montaña Ligeramente escarpada o ligeramente empinada, 25-50% €</t>
  </si>
  <si>
    <t>Montaña Moderadamente escarpada o moderadamente empinada, 50-75% (f)</t>
  </si>
  <si>
    <t>%</t>
  </si>
  <si>
    <t>Amenaza por movimientos en Masa = 0,7*Sc MM + 0,2*P+SO</t>
  </si>
  <si>
    <t>4.0 - &gt;5,0</t>
  </si>
  <si>
    <t>Rango NC al Año</t>
  </si>
  <si>
    <t>Probabilidad</t>
  </si>
  <si>
    <t>RANGO DDT (Descargas/km2 año)</t>
  </si>
  <si>
    <t>PROBABILIDAD</t>
  </si>
  <si>
    <t xml:space="preserve">≤ 60 </t>
  </si>
  <si>
    <t>61 - 120</t>
  </si>
  <si>
    <t>121 - 180</t>
  </si>
  <si>
    <t xml:space="preserve">Media </t>
  </si>
  <si>
    <t>181 - 240</t>
  </si>
  <si>
    <t xml:space="preserve">Alta </t>
  </si>
  <si>
    <t>≥ 241</t>
  </si>
  <si>
    <t>Municipio</t>
  </si>
  <si>
    <t>Bogotá</t>
  </si>
  <si>
    <t>Localidad</t>
  </si>
  <si>
    <t>Santa Fe</t>
  </si>
  <si>
    <t>Municipios del Área de influencia</t>
  </si>
  <si>
    <t>Nivel Ceráunico</t>
  </si>
  <si>
    <t>Densidad de Rayos DDT</t>
  </si>
  <si>
    <t>DDT=0,0017NC^1,56</t>
  </si>
  <si>
    <t>≤ ,0,9</t>
  </si>
  <si>
    <t>1,0- 2,0</t>
  </si>
  <si>
    <t>2,0-  3,0</t>
  </si>
  <si>
    <t>3,0- 4,0</t>
  </si>
  <si>
    <t>≥ 5</t>
  </si>
  <si>
    <t>SUSC= CAL(tc) + CAL(dc) + CAL(ct)</t>
  </si>
  <si>
    <t>&lt; 1.5</t>
  </si>
  <si>
    <t>1.5 - 2.5</t>
  </si>
  <si>
    <t>Susc: Suceptibilidad de la vegetación</t>
  </si>
  <si>
    <t>2.5 - 3.5</t>
  </si>
  <si>
    <t>Cal: Calificación por tipo de Combustible</t>
  </si>
  <si>
    <t>3.5 - 4.5</t>
  </si>
  <si>
    <t>Cal (Dc): Calificación por tipo de duración del combustible</t>
  </si>
  <si>
    <t>Cal (Ct): Calificación de la carga total de combustibles</t>
  </si>
  <si>
    <t>Cobertura Corine Land Cover</t>
  </si>
  <si>
    <t>NM</t>
  </si>
  <si>
    <t>Tipo de Combustible</t>
  </si>
  <si>
    <t>Categoria de Amenaza</t>
  </si>
  <si>
    <t>Duración Combustible</t>
  </si>
  <si>
    <t>Categoria De Amenaza</t>
  </si>
  <si>
    <t>Carga total del Combustible</t>
  </si>
  <si>
    <t>Tejido urbano continuo</t>
  </si>
  <si>
    <t>1.1.1</t>
  </si>
  <si>
    <t>Instalaciones recreativas</t>
  </si>
  <si>
    <t>1.4.2</t>
  </si>
  <si>
    <t>Bosque fragmentado</t>
  </si>
  <si>
    <t>3.1.3</t>
  </si>
  <si>
    <t>Vegetaci√≥n secundaria/transici√≥n</t>
  </si>
  <si>
    <t>3.2.3</t>
  </si>
  <si>
    <t>Pastos limpios</t>
  </si>
  <si>
    <t>2.3.1</t>
  </si>
  <si>
    <t>Zonas verdes urbanas</t>
  </si>
  <si>
    <t>1.4.1</t>
  </si>
  <si>
    <t>Areas Urbanas</t>
  </si>
  <si>
    <t>No Combustibles</t>
  </si>
  <si>
    <t>áreas urbanas &lt; 1 Ton/Ha</t>
  </si>
  <si>
    <t>No combustibles</t>
  </si>
  <si>
    <t>Arboles/arbustos</t>
  </si>
  <si>
    <t>100 Horas</t>
  </si>
  <si>
    <t>Muy Alta (más de 100-100 ton/ha)</t>
  </si>
  <si>
    <t>10 Horas</t>
  </si>
  <si>
    <t>Moderada /50-100 Ton /ha)</t>
  </si>
  <si>
    <t>Pastos</t>
  </si>
  <si>
    <t>1 hora</t>
  </si>
  <si>
    <t>Baja (1-50 Ton/ha)</t>
  </si>
  <si>
    <t>Pastos/Hierbas</t>
  </si>
  <si>
    <t>Total Amenaza</t>
  </si>
  <si>
    <t>Tejido Urbano Continuo</t>
  </si>
  <si>
    <t>1.1.1.</t>
  </si>
  <si>
    <t>1.4.2.</t>
  </si>
  <si>
    <t>Bosque Fragmentado</t>
  </si>
  <si>
    <t>Vegetación secundaria y/o en transición</t>
  </si>
  <si>
    <t>3.2.3.</t>
  </si>
  <si>
    <t>Pastos Limpios</t>
  </si>
  <si>
    <t>Zonas verdes Urbanas</t>
  </si>
  <si>
    <t>1.4.1.</t>
  </si>
  <si>
    <t>&gt;4.5</t>
  </si>
  <si>
    <t>Área m2</t>
  </si>
  <si>
    <t>Amenaza por Incendios</t>
  </si>
  <si>
    <t>Factor de erosividad Precipitación</t>
  </si>
  <si>
    <t>Tipo de Suelo</t>
  </si>
  <si>
    <t>MOS PROMEDIO</t>
  </si>
  <si>
    <t>Franco arcilloso arenoso</t>
  </si>
  <si>
    <t>Pendiente (%) promedio</t>
  </si>
  <si>
    <t>Longitud de la pendiente</t>
  </si>
  <si>
    <t>Factor de cubierta vegetal</t>
  </si>
  <si>
    <t>Practicas de conservación</t>
  </si>
  <si>
    <t>A= R*K*L*S*C*P</t>
  </si>
  <si>
    <t>Nota: ecuación derivada de USLE (Universal Soil Loss Equation) como método para el cálculo de las tasas de pérdida de suelo. EL suelo, al perder cubierta y demás insumos propios de su materiales orgánicos, puede conllevar a la presencia de deslizamientos o movimientos en masa, y avenidas torrenciales que pueden alterar la estructura CEPIIS y los equipos inmersos en ella</t>
  </si>
  <si>
    <t>Tipo de Amenaza</t>
  </si>
  <si>
    <t>Ha</t>
  </si>
  <si>
    <t>Erosión</t>
  </si>
  <si>
    <t>A.I. CEPIIS</t>
  </si>
  <si>
    <t>Río San Francisco- Area de reserva especia ecosistémica</t>
  </si>
  <si>
    <t>Longitud del drenaje</t>
  </si>
  <si>
    <t>N_NV_SUB</t>
  </si>
  <si>
    <t>DEN_DREN</t>
  </si>
  <si>
    <t>PONDERACIÓN</t>
  </si>
  <si>
    <t>CALIFICACIÓN</t>
  </si>
  <si>
    <t>Afluentes Directos Río San Francisco</t>
  </si>
  <si>
    <t>Afluentes Directos Rio Francisco</t>
  </si>
  <si>
    <t>Afluentes Directos Cuenca directa sencillo</t>
  </si>
  <si>
    <t>Moderado</t>
  </si>
  <si>
    <t>Áreas</t>
  </si>
  <si>
    <t>Montaña Fuertemente escarpada o fuertemente empinada, 75-100%</t>
  </si>
  <si>
    <t>Montaña Fuertemente inclinada, 12-25%</t>
  </si>
  <si>
    <t>Montaña Ligeramente escarpada o ligeramente empinada, 25-50%</t>
  </si>
  <si>
    <t>Montaña Moderadamente escarpada o moderadamente empinada, 50-75%</t>
  </si>
  <si>
    <t>Montaña Moderadamente inclinada, 7-12%</t>
  </si>
  <si>
    <t>Zona Urbana Fuertemente inclinada, 12-25%</t>
  </si>
  <si>
    <t>Zona Urbana Ligeramente escarpada o ligeramente empinada, 25-50%</t>
  </si>
  <si>
    <t>Zona Urbana Moderadamente escarpada o moderadamente empinada, 50-75%</t>
  </si>
  <si>
    <t>Zona Urbana Fuertemente escarpada o fuertemente empinada, 75-100%</t>
  </si>
  <si>
    <t>Zona Urbana Ligeramente inclinada, 3-7%</t>
  </si>
  <si>
    <t>Zona Urbana Moderadamente inclinada, 7-12%</t>
  </si>
  <si>
    <t>Montaña Ligeramente inclinada, 3-7%</t>
  </si>
  <si>
    <t>Zona Urbana A nivel, 0-1%</t>
  </si>
  <si>
    <t>Zona Urbana Ligeramente plana, 1-3%</t>
  </si>
  <si>
    <t>CENTRO</t>
  </si>
  <si>
    <t>EVENTO</t>
  </si>
  <si>
    <t>CONSECUENCIA</t>
  </si>
  <si>
    <t>BUFFER</t>
  </si>
  <si>
    <t>CEPURE</t>
  </si>
  <si>
    <t>Ruptura Catastrófica</t>
  </si>
  <si>
    <t>Huella Máxima de Dispersión</t>
  </si>
  <si>
    <t xml:space="preserve">Improbable </t>
  </si>
  <si>
    <t>1,5 desde el centro del proceso</t>
  </si>
  <si>
    <t>Fuga</t>
  </si>
  <si>
    <t xml:space="preserve">Vaporización del derrame </t>
  </si>
  <si>
    <t>1,45 m desde el centro de proceso</t>
  </si>
  <si>
    <t>Piscina de fuego</t>
  </si>
  <si>
    <t>Remoto</t>
  </si>
  <si>
    <t>9,3 m desde el centro del proceso</t>
  </si>
  <si>
    <t>CESI</t>
  </si>
  <si>
    <t>Explosión</t>
  </si>
  <si>
    <t>219 m desde el centro del proceso</t>
  </si>
  <si>
    <t>1,5 m desde el centro del proceso</t>
  </si>
  <si>
    <t>Bola de fuego</t>
  </si>
  <si>
    <t>132 m desde el centro de proceso</t>
  </si>
  <si>
    <t>CETA</t>
  </si>
  <si>
    <t>34,73 m desde el centro del proceso</t>
  </si>
  <si>
    <t>Chorro de guego</t>
  </si>
  <si>
    <t xml:space="preserve">BIOCAL </t>
  </si>
  <si>
    <t>6,4 m desde el centro de proceso</t>
  </si>
  <si>
    <t xml:space="preserve">CUBO </t>
  </si>
  <si>
    <t>Dosis tóxica</t>
  </si>
  <si>
    <t>6,06 m desde el centro del proceso</t>
  </si>
  <si>
    <t>925 m desde el centro del proceso</t>
  </si>
  <si>
    <t xml:space="preserve">Vaporización deel derrame </t>
  </si>
  <si>
    <t>10, 821 m desde el centro del proceso</t>
  </si>
  <si>
    <t>Probabilidad de muerte</t>
  </si>
  <si>
    <t>6,17 m desde el centro del proceso</t>
  </si>
  <si>
    <t>Especie</t>
  </si>
  <si>
    <t>Altura Promedio</t>
  </si>
  <si>
    <t>22 metros</t>
  </si>
  <si>
    <t>Aliso</t>
  </si>
  <si>
    <t>15 metros</t>
  </si>
  <si>
    <t xml:space="preserve">DAP </t>
  </si>
  <si>
    <t>Cedro</t>
  </si>
  <si>
    <t>Nombre cientifico</t>
  </si>
  <si>
    <t>Cedrus</t>
  </si>
  <si>
    <t>Alnus glutinosa</t>
  </si>
  <si>
    <t>Raíces Expuestas</t>
  </si>
  <si>
    <t>Estado fitosanitario</t>
  </si>
  <si>
    <t>Presencia de Hongos</t>
  </si>
  <si>
    <t>Criterio</t>
  </si>
  <si>
    <t>Descripción</t>
  </si>
  <si>
    <t>Lím Max</t>
  </si>
  <si>
    <t>A menudo o por períodos prolongados de tiempo: temporalmente sobre todo relacionado al tiempo efectivo de funcionamiento. Límite max  &lt;30 %v/v. es una zona en la que, bajo condiciones normales de operación, una atmósfera potencialmente explosiva peligrosa en forma de mezcla de aire y gases, vapores o nieblas inflamables puede formarse ocasionalmente</t>
  </si>
  <si>
    <t>&lt; 30</t>
  </si>
  <si>
    <t>Habitualmente no o por corto tiempo: pocas veces al año por una media hora aproximadamente: Límite Max 30- 60% V/V. es una zona en la que una atmósfera potencialmente explosiva peligrosa en forma de nube de polvo combustible contenido en el aire está presente de modo continuo, o por espacios prolongados de tiempo, o con frecuencia.</t>
  </si>
  <si>
    <t>31- 60</t>
  </si>
  <si>
    <t>es una zona en la que, bajo condiciones normales de operación, una atmósfera potencialmente explosiva peligrosa en forma de nube de polvo combustible contenido en el aire habitualmente no aparece o aparece durante breves períodos de tiempo</t>
  </si>
  <si>
    <t>&gt;60</t>
  </si>
  <si>
    <t>Distancia (m)</t>
  </si>
  <si>
    <t>30-59 m</t>
  </si>
  <si>
    <t>60-99 m</t>
  </si>
  <si>
    <t>100-224 m</t>
  </si>
  <si>
    <t>Colapso del 65% de los edificios e infraestructura circundante y daño estructural mayor en el 35% restante</t>
  </si>
  <si>
    <t>Daño estructural mayor en el 1% daño estructural menos en el 49% y 50% restante no presencia de daños considerables</t>
  </si>
  <si>
    <t>Ninguna</t>
  </si>
  <si>
    <t>Daño estructural menor en el 10% de la infraestructura y el 90% restante sin daños</t>
  </si>
  <si>
    <t>Consecuencias humanas</t>
  </si>
  <si>
    <t>Consecuencias sobre la infraestructura</t>
  </si>
  <si>
    <t>10-19 m</t>
  </si>
  <si>
    <t>Muerte: 100% (por caída e impacto), 
100% (por hemorragia pulmonar)
Rotura timpánica: 100%</t>
  </si>
  <si>
    <t>Colapso 100% de los edificios</t>
  </si>
  <si>
    <t>20-29 m</t>
  </si>
  <si>
    <t>Muerte: 100% (por caída e impacto), 
100% (por hemorragia pulmonar)
Rotura  timpánica: 97%</t>
  </si>
  <si>
    <t>Muerte: 100% (por caída e impacto con el cráneo), 
4% (por caída e impacto con el cuerpo)
Rotura timpánica: 86%</t>
  </si>
  <si>
    <t>Rotura timpánica: 14%</t>
  </si>
  <si>
    <t>229- 549 m</t>
  </si>
  <si>
    <t>Rotura timpánica: 1%</t>
  </si>
  <si>
    <t>500-1999</t>
  </si>
  <si>
    <t>AMENAZA</t>
  </si>
  <si>
    <t>Sismo</t>
  </si>
  <si>
    <t>Inundación</t>
  </si>
  <si>
    <t>Ocasional</t>
  </si>
  <si>
    <t>Avenidas Torrenciales</t>
  </si>
  <si>
    <t>Movimientos en masa</t>
  </si>
  <si>
    <t>Improbable</t>
  </si>
  <si>
    <t>Tormenta Eléctrica</t>
  </si>
  <si>
    <t>Incendio Forestal</t>
  </si>
  <si>
    <t>NATURAL</t>
  </si>
  <si>
    <t>Exposición (Nube de dispersión)</t>
  </si>
  <si>
    <t>Derrame</t>
  </si>
  <si>
    <t xml:space="preserve">Derrame </t>
  </si>
  <si>
    <t>Bola de Fuego</t>
  </si>
  <si>
    <t>Chorro de fuego</t>
  </si>
  <si>
    <t>BIOCAL</t>
  </si>
  <si>
    <t>Nube de dispersión</t>
  </si>
  <si>
    <t>CUBO</t>
  </si>
  <si>
    <t>Amenaza</t>
  </si>
  <si>
    <t>FRAGILIDAD</t>
  </si>
  <si>
    <t>EXPOSICIÓN</t>
  </si>
  <si>
    <t>VULNERABILIDAD</t>
  </si>
  <si>
    <t>Individual</t>
  </si>
  <si>
    <t>Social</t>
  </si>
  <si>
    <t>Socioeconómico</t>
  </si>
  <si>
    <t>Ambiental</t>
  </si>
  <si>
    <t>Categoria Individual</t>
  </si>
  <si>
    <t>Categoria Social</t>
  </si>
  <si>
    <t>Categoria Socioeconómico</t>
  </si>
  <si>
    <t>Categoria Ambiental</t>
  </si>
  <si>
    <t xml:space="preserve">Pérdida de Verticalidad de árboles </t>
  </si>
  <si>
    <t>CEPURE (Plantas)</t>
  </si>
  <si>
    <t>Categoria</t>
  </si>
  <si>
    <t>0.0 -2.9</t>
  </si>
  <si>
    <t>3.0 - 4.9</t>
  </si>
  <si>
    <t>5.0- 6.9</t>
  </si>
  <si>
    <t>7.0- 8.9</t>
  </si>
  <si>
    <t>9.0 - &gt;10</t>
  </si>
  <si>
    <t>Fragilidad y exposición limitada, con mínimas consecuencias</t>
  </si>
  <si>
    <t>Fragilidad y exposición bada, algunas consecuencias</t>
  </si>
  <si>
    <t>Fragilidad y exposición moderada, consecuencias manejables</t>
  </si>
  <si>
    <t>Fragilidad y exposición alta, presenta amplias consecuencias</t>
  </si>
  <si>
    <t>Fragilidad y exposición muy alta, consecuencias críticas</t>
  </si>
  <si>
    <t>Calificación  Exposición y fragilidad</t>
  </si>
  <si>
    <t>Calificación de Vulnerabilidad en función de Exposición y fragilidad</t>
  </si>
  <si>
    <t>2.0 - 2.9</t>
  </si>
  <si>
    <t>0-0 - 1.9</t>
  </si>
  <si>
    <t>3.0 - 3.9</t>
  </si>
  <si>
    <t>4.0 - 4.9</t>
  </si>
  <si>
    <t>Amenazas con muy alta probabilidad de ocurrencia y consecuencias altamente significativas. Valores entre el 81% y el 100%</t>
  </si>
  <si>
    <t>Amenazas con probabilidad moderada de ocurrencia y consecuencias moderas. Valores entre el 36% y el 60%</t>
  </si>
  <si>
    <t>Amenazas con probabilidad baja de ocurrencia y consecuencias baja. Riesgo entre el 11% y el 35%</t>
  </si>
  <si>
    <t>Amenazas con probabilidad muy baja de ocurrencia, valores iguales a 10%</t>
  </si>
  <si>
    <t>Nivel de Riesgo</t>
  </si>
  <si>
    <t>PROMEDIO</t>
  </si>
  <si>
    <t>Calificación de Riesgo en Función de la vulnerabilidad y la probabilidad de amenaza</t>
  </si>
  <si>
    <t xml:space="preserve">Si se decide realizar la actividad, deberá implementarse previamente un tratamiento especial en cuanto al nivel de control (Demostrar control de riesgo). </t>
  </si>
  <si>
    <t>Se deben tomar medidas para reducir el riesgo a niveles razonablemente prácticos, debe demostrarse el control del riesgo</t>
  </si>
  <si>
    <t>Discutir y gestionar mejora de los sistemas de control y de calidad establecidos (permisos, ATS, procedimientos, lista de chequeo, responsabilidades y competencias, EPP, etc.).</t>
  </si>
  <si>
    <t>Riesgo muy bajo, usar sistemas de control y calidad establecidos.</t>
  </si>
  <si>
    <t>Riesgo intolerable para asumir, requiere buscar alternativa para mitigar el riesgo o proponer actividades de mejora</t>
  </si>
  <si>
    <t>°</t>
  </si>
  <si>
    <t>Fragilidad</t>
  </si>
  <si>
    <t>Porcentaje</t>
  </si>
  <si>
    <t>Exposición</t>
  </si>
  <si>
    <t>Muy bajo</t>
  </si>
  <si>
    <t>Socioeconómica</t>
  </si>
  <si>
    <t>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</si>
</sst>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%"/>
    <numFmt numFmtId="167" formatCode="0.0000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2"/>
      <color rgb="FF000000"/>
      <name val="Calibri"/>
      <family val="2"/>
      <scheme val="minor"/>
    </font>
    <font>
      <sz val="12"/>
      <name val="Calibri(cuerpo)"/>
    </font>
    <font>
      <b/>
      <sz val="10"/>
      <name val="Cambria"/>
      <family val="1"/>
    </font>
    <font>
      <b/>
      <i/>
      <sz val="12"/>
      <name val="Cambria"/>
      <family val="1"/>
    </font>
    <font>
      <i/>
      <sz val="12"/>
      <color theme="1"/>
      <name val="Cambria"/>
      <family val="1"/>
    </font>
    <font>
      <b/>
      <i/>
      <sz val="12"/>
      <color theme="1"/>
      <name val="Cambria"/>
      <family val="1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mbria"/>
      <family val="1"/>
    </font>
    <font>
      <b/>
      <sz val="10"/>
      <color rgb="FF000000"/>
      <name val="Arial"/>
      <family val="2"/>
    </font>
    <font>
      <b/>
      <sz val="12"/>
      <color theme="1"/>
      <name val="Cambria"/>
      <family val="1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29600"/>
        <bgColor indexed="64"/>
      </patternFill>
    </fill>
    <fill>
      <patternFill patternType="solid">
        <fgColor rgb="FF62B800"/>
        <bgColor indexed="64"/>
      </patternFill>
    </fill>
    <fill>
      <patternFill patternType="solid">
        <fgColor rgb="FF8BD100"/>
        <bgColor indexed="64"/>
      </patternFill>
    </fill>
    <fill>
      <patternFill patternType="solid">
        <fgColor rgb="FFC1E8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0" fontId="24" fillId="0" borderId="0"/>
  </cellStyleXfs>
  <cellXfs count="253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2" applyFill="1" applyBorder="1" applyAlignment="1" applyProtection="1">
      <alignment horizontal="center"/>
    </xf>
    <xf numFmtId="0" fontId="0" fillId="2" borderId="6" xfId="0" applyFill="1" applyBorder="1"/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6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49" fontId="6" fillId="7" borderId="6" xfId="0" applyNumberFormat="1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8" fillId="9" borderId="6" xfId="0" applyFont="1" applyFill="1" applyBorder="1" applyAlignment="1">
      <alignment horizontal="center" vertical="center"/>
    </xf>
    <xf numFmtId="0" fontId="0" fillId="5" borderId="6" xfId="0" applyFill="1" applyBorder="1"/>
    <xf numFmtId="0" fontId="0" fillId="6" borderId="6" xfId="0" applyFill="1" applyBorder="1"/>
    <xf numFmtId="0" fontId="0" fillId="5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11" fillId="11" borderId="10" xfId="0" applyFont="1" applyFill="1" applyBorder="1" applyAlignment="1">
      <alignment horizontal="center" vertical="center"/>
    </xf>
    <xf numFmtId="2" fontId="6" fillId="0" borderId="6" xfId="2" applyNumberFormat="1" applyFill="1" applyBorder="1" applyAlignment="1" applyProtection="1">
      <alignment horizontal="center"/>
    </xf>
    <xf numFmtId="0" fontId="0" fillId="0" borderId="6" xfId="0" applyBorder="1" applyAlignment="1">
      <alignment horizontal="center" vertical="center"/>
    </xf>
    <xf numFmtId="0" fontId="6" fillId="4" borderId="4" xfId="2" applyFill="1" applyBorder="1" applyAlignment="1" applyProtection="1">
      <alignment horizontal="center"/>
    </xf>
    <xf numFmtId="0" fontId="11" fillId="12" borderId="10" xfId="0" applyFont="1" applyFill="1" applyBorder="1" applyAlignment="1">
      <alignment horizontal="center" vertical="center"/>
    </xf>
    <xf numFmtId="0" fontId="11" fillId="13" borderId="10" xfId="0" applyFont="1" applyFill="1" applyBorder="1" applyAlignment="1">
      <alignment horizontal="center" vertical="center"/>
    </xf>
    <xf numFmtId="0" fontId="6" fillId="5" borderId="4" xfId="2" applyFill="1" applyBorder="1" applyAlignment="1" applyProtection="1">
      <alignment horizontal="center"/>
    </xf>
    <xf numFmtId="0" fontId="11" fillId="14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6" fillId="6" borderId="4" xfId="2" applyFill="1" applyBorder="1" applyAlignment="1" applyProtection="1">
      <alignment horizontal="center"/>
    </xf>
    <xf numFmtId="0" fontId="11" fillId="15" borderId="10" xfId="0" applyFont="1" applyFill="1" applyBorder="1" applyAlignment="1">
      <alignment horizontal="center" vertical="center"/>
    </xf>
    <xf numFmtId="0" fontId="11" fillId="16" borderId="10" xfId="0" applyFont="1" applyFill="1" applyBorder="1" applyAlignment="1">
      <alignment horizontal="center" vertical="center"/>
    </xf>
    <xf numFmtId="0" fontId="6" fillId="7" borderId="4" xfId="2" applyFill="1" applyBorder="1" applyAlignment="1" applyProtection="1">
      <alignment horizontal="center"/>
    </xf>
    <xf numFmtId="0" fontId="12" fillId="17" borderId="4" xfId="2" applyFont="1" applyFill="1" applyBorder="1" applyAlignment="1" applyProtection="1">
      <alignment horizontal="center"/>
    </xf>
    <xf numFmtId="0" fontId="12" fillId="8" borderId="13" xfId="2" applyFont="1" applyFill="1" applyBorder="1" applyAlignment="1" applyProtection="1">
      <alignment horizontal="center"/>
    </xf>
    <xf numFmtId="2" fontId="6" fillId="0" borderId="14" xfId="2" applyNumberFormat="1" applyFill="1" applyBorder="1" applyAlignment="1" applyProtection="1">
      <alignment horizontal="center"/>
    </xf>
    <xf numFmtId="0" fontId="6" fillId="8" borderId="13" xfId="2" applyFill="1" applyBorder="1" applyAlignment="1" applyProtection="1">
      <alignment horizontal="center"/>
    </xf>
    <xf numFmtId="4" fontId="10" fillId="0" borderId="6" xfId="0" applyNumberFormat="1" applyFont="1" applyBorder="1" applyAlignment="1">
      <alignment horizontal="center" vertical="center"/>
    </xf>
    <xf numFmtId="10" fontId="6" fillId="0" borderId="0" xfId="2" applyNumberFormat="1" applyAlignment="1">
      <alignment horizontal="center"/>
    </xf>
    <xf numFmtId="165" fontId="6" fillId="0" borderId="6" xfId="2" applyNumberFormat="1" applyFill="1" applyBorder="1" applyAlignment="1" applyProtection="1">
      <alignment horizontal="center"/>
    </xf>
    <xf numFmtId="10" fontId="6" fillId="0" borderId="11" xfId="1" applyNumberFormat="1" applyFont="1" applyFill="1" applyBorder="1" applyAlignment="1" applyProtection="1">
      <alignment horizontal="center"/>
    </xf>
    <xf numFmtId="0" fontId="3" fillId="3" borderId="6" xfId="0" applyFont="1" applyFill="1" applyBorder="1" applyAlignment="1">
      <alignment horizontal="center"/>
    </xf>
    <xf numFmtId="0" fontId="6" fillId="2" borderId="6" xfId="0" applyFont="1" applyFill="1" applyBorder="1"/>
    <xf numFmtId="0" fontId="13" fillId="2" borderId="0" xfId="0" applyFont="1" applyFill="1"/>
    <xf numFmtId="0" fontId="14" fillId="2" borderId="0" xfId="0" applyFont="1" applyFill="1" applyAlignment="1">
      <alignment horizontal="center" vertical="center"/>
    </xf>
    <xf numFmtId="0" fontId="5" fillId="2" borderId="6" xfId="2" applyFont="1" applyFill="1" applyBorder="1" applyAlignment="1" applyProtection="1">
      <alignment horizontal="center"/>
    </xf>
    <xf numFmtId="0" fontId="6" fillId="2" borderId="6" xfId="2" applyFill="1" applyBorder="1" applyAlignment="1" applyProtection="1"/>
    <xf numFmtId="1" fontId="6" fillId="2" borderId="6" xfId="2" applyNumberFormat="1" applyFill="1" applyBorder="1" applyAlignment="1" applyProtection="1"/>
    <xf numFmtId="0" fontId="0" fillId="2" borderId="6" xfId="0" applyFill="1" applyBorder="1" applyAlignment="1">
      <alignment horizontal="left"/>
    </xf>
    <xf numFmtId="0" fontId="0" fillId="2" borderId="8" xfId="0" applyFill="1" applyBorder="1"/>
    <xf numFmtId="0" fontId="0" fillId="0" borderId="8" xfId="0" applyBorder="1" applyAlignment="1">
      <alignment horizontal="center" vertical="center"/>
    </xf>
    <xf numFmtId="0" fontId="3" fillId="2" borderId="6" xfId="0" applyFont="1" applyFill="1" applyBorder="1"/>
    <xf numFmtId="166" fontId="0" fillId="2" borderId="6" xfId="1" applyNumberFormat="1" applyFont="1" applyFill="1" applyBorder="1"/>
    <xf numFmtId="10" fontId="0" fillId="2" borderId="6" xfId="1" applyNumberFormat="1" applyFont="1" applyFill="1" applyBorder="1"/>
    <xf numFmtId="10" fontId="0" fillId="2" borderId="6" xfId="0" applyNumberFormat="1" applyFill="1" applyBorder="1"/>
    <xf numFmtId="0" fontId="0" fillId="3" borderId="6" xfId="0" applyFill="1" applyBorder="1" applyAlignment="1">
      <alignment horizontal="center" vertical="center"/>
    </xf>
    <xf numFmtId="0" fontId="0" fillId="7" borderId="6" xfId="0" applyFill="1" applyBorder="1"/>
    <xf numFmtId="0" fontId="0" fillId="8" borderId="6" xfId="0" applyFill="1" applyBorder="1"/>
    <xf numFmtId="0" fontId="0" fillId="8" borderId="8" xfId="0" applyFill="1" applyBorder="1"/>
    <xf numFmtId="0" fontId="0" fillId="2" borderId="6" xfId="0" applyFill="1" applyBorder="1" applyAlignment="1">
      <alignment horizontal="right"/>
    </xf>
    <xf numFmtId="2" fontId="0" fillId="2" borderId="6" xfId="0" applyNumberForma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/>
    <xf numFmtId="0" fontId="0" fillId="4" borderId="6" xfId="0" applyFill="1" applyBorder="1"/>
    <xf numFmtId="0" fontId="17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49" fontId="6" fillId="9" borderId="6" xfId="0" applyNumberFormat="1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49" fontId="6" fillId="18" borderId="6" xfId="0" applyNumberFormat="1" applyFont="1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18" fillId="2" borderId="0" xfId="0" applyFont="1" applyFill="1"/>
    <xf numFmtId="0" fontId="15" fillId="2" borderId="0" xfId="0" applyFont="1" applyFill="1" applyAlignment="1">
      <alignment wrapText="1"/>
    </xf>
    <xf numFmtId="0" fontId="4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7" xfId="0" applyFont="1" applyFill="1" applyBorder="1"/>
    <xf numFmtId="0" fontId="3" fillId="3" borderId="6" xfId="0" applyFont="1" applyFill="1" applyBorder="1"/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0" fillId="2" borderId="0" xfId="0" applyFont="1" applyFill="1"/>
    <xf numFmtId="0" fontId="0" fillId="0" borderId="6" xfId="0" applyBorder="1"/>
    <xf numFmtId="0" fontId="19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5" fillId="10" borderId="6" xfId="0" applyFont="1" applyFill="1" applyBorder="1"/>
    <xf numFmtId="0" fontId="5" fillId="10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3" fillId="0" borderId="6" xfId="3" applyFont="1" applyBorder="1"/>
    <xf numFmtId="0" fontId="22" fillId="3" borderId="6" xfId="3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8" borderId="6" xfId="0" applyFill="1" applyBorder="1" applyAlignment="1">
      <alignment horizontal="center"/>
    </xf>
    <xf numFmtId="167" fontId="0" fillId="2" borderId="6" xfId="0" applyNumberFormat="1" applyFill="1" applyBorder="1" applyAlignment="1">
      <alignment horizontal="center" vertical="center"/>
    </xf>
    <xf numFmtId="4" fontId="0" fillId="2" borderId="6" xfId="1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4" fontId="0" fillId="2" borderId="6" xfId="0" applyNumberFormat="1" applyFill="1" applyBorder="1"/>
    <xf numFmtId="0" fontId="0" fillId="19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7" borderId="0" xfId="0" applyFill="1"/>
    <xf numFmtId="0" fontId="0" fillId="4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4" borderId="6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164" fontId="0" fillId="6" borderId="8" xfId="0" applyNumberFormat="1" applyFill="1" applyBorder="1" applyAlignment="1">
      <alignment horizontal="center" vertical="center" wrapText="1"/>
    </xf>
    <xf numFmtId="164" fontId="0" fillId="6" borderId="12" xfId="0" applyNumberFormat="1" applyFill="1" applyBorder="1" applyAlignment="1">
      <alignment horizontal="center" vertical="center" wrapText="1"/>
    </xf>
    <xf numFmtId="164" fontId="0" fillId="6" borderId="9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19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16" fillId="2" borderId="15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/>
    </xf>
    <xf numFmtId="0" fontId="25" fillId="2" borderId="6" xfId="4" applyFont="1" applyFill="1" applyBorder="1" applyAlignment="1">
      <alignment horizontal="justify" vertical="center"/>
    </xf>
    <xf numFmtId="0" fontId="25" fillId="4" borderId="6" xfId="4" applyFont="1" applyFill="1" applyBorder="1" applyAlignment="1">
      <alignment horizontal="center" vertical="center"/>
    </xf>
    <xf numFmtId="0" fontId="25" fillId="6" borderId="6" xfId="4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 vertical="center" textRotation="90"/>
    </xf>
    <xf numFmtId="0" fontId="0" fillId="2" borderId="6" xfId="0" applyFill="1" applyBorder="1" applyAlignment="1">
      <alignment horizontal="center" vertical="center" textRotation="90" wrapText="1"/>
    </xf>
    <xf numFmtId="0" fontId="10" fillId="2" borderId="5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textRotation="90" wrapText="1"/>
    </xf>
    <xf numFmtId="0" fontId="4" fillId="2" borderId="6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/>
    </xf>
    <xf numFmtId="0" fontId="4" fillId="2" borderId="8" xfId="4" applyFont="1" applyFill="1" applyBorder="1" applyAlignment="1">
      <alignment horizontal="center" vertical="center" textRotation="90"/>
    </xf>
    <xf numFmtId="0" fontId="4" fillId="2" borderId="6" xfId="4" applyFont="1" applyFill="1" applyBorder="1" applyAlignment="1">
      <alignment horizontal="center" vertical="center" textRotation="90" wrapText="1"/>
    </xf>
    <xf numFmtId="0" fontId="4" fillId="2" borderId="6" xfId="4" applyFont="1" applyFill="1" applyBorder="1" applyAlignment="1">
      <alignment horizontal="center" textRotation="90"/>
    </xf>
    <xf numFmtId="0" fontId="4" fillId="2" borderId="12" xfId="4" applyFont="1" applyFill="1" applyBorder="1" applyAlignment="1">
      <alignment horizontal="center" vertical="center" textRotation="90"/>
    </xf>
    <xf numFmtId="0" fontId="4" fillId="2" borderId="6" xfId="4" applyFont="1" applyFill="1" applyBorder="1" applyAlignment="1">
      <alignment horizontal="center" textRotation="90" wrapText="1"/>
    </xf>
    <xf numFmtId="0" fontId="4" fillId="2" borderId="9" xfId="4" applyFont="1" applyFill="1" applyBorder="1" applyAlignment="1">
      <alignment horizontal="center" vertical="center" textRotation="90"/>
    </xf>
    <xf numFmtId="0" fontId="25" fillId="7" borderId="6" xfId="4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12" xfId="0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 textRotation="90" wrapText="1"/>
    </xf>
    <xf numFmtId="1" fontId="0" fillId="2" borderId="6" xfId="0" applyNumberFormat="1" applyFill="1" applyBorder="1"/>
    <xf numFmtId="164" fontId="0" fillId="2" borderId="6" xfId="0" applyNumberFormat="1" applyFill="1" applyBorder="1" applyAlignment="1">
      <alignment horizontal="center"/>
    </xf>
    <xf numFmtId="0" fontId="25" fillId="6" borderId="6" xfId="4" applyFont="1" applyFill="1" applyBorder="1" applyAlignment="1">
      <alignment horizontal="center"/>
    </xf>
    <xf numFmtId="0" fontId="25" fillId="4" borderId="6" xfId="4" applyFont="1" applyFill="1" applyBorder="1" applyAlignment="1">
      <alignment horizontal="center"/>
    </xf>
    <xf numFmtId="0" fontId="25" fillId="8" borderId="6" xfId="4" applyFont="1" applyFill="1" applyBorder="1" applyAlignment="1">
      <alignment horizontal="center"/>
    </xf>
    <xf numFmtId="0" fontId="25" fillId="7" borderId="6" xfId="4" applyFont="1" applyFill="1" applyBorder="1" applyAlignment="1">
      <alignment horizontal="center"/>
    </xf>
    <xf numFmtId="1" fontId="0" fillId="2" borderId="0" xfId="0" applyNumberFormat="1" applyFill="1"/>
    <xf numFmtId="0" fontId="0" fillId="2" borderId="17" xfId="0" applyFill="1" applyBorder="1" applyAlignment="1">
      <alignment horizontal="center"/>
    </xf>
    <xf numFmtId="49" fontId="0" fillId="5" borderId="6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49" fontId="0" fillId="6" borderId="6" xfId="0" applyNumberFormat="1" applyFill="1" applyBorder="1" applyAlignment="1">
      <alignment horizontal="center"/>
    </xf>
    <xf numFmtId="49" fontId="0" fillId="8" borderId="6" xfId="0" applyNumberFormat="1" applyFill="1" applyBorder="1" applyAlignment="1">
      <alignment horizontal="center"/>
    </xf>
    <xf numFmtId="49" fontId="0" fillId="7" borderId="6" xfId="0" applyNumberForma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4" fillId="20" borderId="8" xfId="4" applyFont="1" applyFill="1" applyBorder="1" applyAlignment="1">
      <alignment horizontal="center" textRotation="90" wrapText="1"/>
    </xf>
    <xf numFmtId="0" fontId="4" fillId="20" borderId="6" xfId="4" applyFont="1" applyFill="1" applyBorder="1" applyAlignment="1">
      <alignment horizontal="center" vertical="center" textRotation="90" wrapText="1"/>
    </xf>
    <xf numFmtId="0" fontId="4" fillId="20" borderId="6" xfId="4" applyFont="1" applyFill="1" applyBorder="1" applyAlignment="1">
      <alignment horizontal="center"/>
    </xf>
    <xf numFmtId="0" fontId="4" fillId="20" borderId="12" xfId="4" applyFont="1" applyFill="1" applyBorder="1" applyAlignment="1">
      <alignment horizontal="center" textRotation="90" wrapText="1"/>
    </xf>
    <xf numFmtId="0" fontId="4" fillId="20" borderId="9" xfId="4" applyFont="1" applyFill="1" applyBorder="1" applyAlignment="1">
      <alignment horizontal="center" textRotation="90" wrapText="1"/>
    </xf>
    <xf numFmtId="0" fontId="4" fillId="20" borderId="0" xfId="4" applyFont="1" applyFill="1" applyBorder="1" applyAlignment="1">
      <alignment horizontal="center" vertical="center"/>
    </xf>
    <xf numFmtId="0" fontId="4" fillId="20" borderId="16" xfId="4" applyFont="1" applyFill="1" applyBorder="1" applyAlignment="1">
      <alignment horizontal="center" vertical="center"/>
    </xf>
    <xf numFmtId="0" fontId="4" fillId="20" borderId="18" xfId="4" applyFont="1" applyFill="1" applyBorder="1" applyAlignment="1">
      <alignment horizontal="center" vertical="center"/>
    </xf>
    <xf numFmtId="0" fontId="4" fillId="20" borderId="19" xfId="4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0" fontId="0" fillId="2" borderId="6" xfId="1" applyNumberFormat="1" applyFont="1" applyFill="1" applyBorder="1" applyAlignment="1">
      <alignment horizontal="center" vertical="center"/>
    </xf>
    <xf numFmtId="9" fontId="0" fillId="2" borderId="6" xfId="1" applyFont="1" applyFill="1" applyBorder="1"/>
  </cellXfs>
  <cellStyles count="5">
    <cellStyle name="Normal" xfId="0" builtinId="0"/>
    <cellStyle name="Normal 2" xfId="2" xr:uid="{6D01E984-F560-9B48-97AC-A5ACB9D724DE}"/>
    <cellStyle name="Normal 3" xfId="3" xr:uid="{E2B21854-813E-7D40-8444-724CA1B3AD40}"/>
    <cellStyle name="Normal 4" xfId="4" xr:uid="{BC339633-22E4-144D-8059-0D5A2ED7B1A1}"/>
    <cellStyle name="Porcentaje" xfId="1" builtinId="5"/>
  </cellStyles>
  <dxfs count="28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Amenaza</a:t>
            </a:r>
            <a:r>
              <a:rPr lang="es-MX" baseline="0"/>
              <a:t> por Inundación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v>Serie2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Inundación!$I$32:$I$33</c:f>
              <c:strCache>
                <c:ptCount val="2"/>
                <c:pt idx="0">
                  <c:v>Baja</c:v>
                </c:pt>
                <c:pt idx="1">
                  <c:v>Media</c:v>
                </c:pt>
              </c:strCache>
            </c:strRef>
          </c:cat>
          <c:val>
            <c:numRef>
              <c:f>Inundación!$L$32:$L$33</c:f>
              <c:numCache>
                <c:formatCode>0.00%</c:formatCode>
                <c:ptCount val="2"/>
                <c:pt idx="0">
                  <c:v>0.68523402412215406</c:v>
                </c:pt>
                <c:pt idx="1">
                  <c:v>0.31476597587784583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E7-7B47-B98E-C80A0C9EFA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32976224"/>
        <c:axId val="5791185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Inundación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Inundación!$I$32:$I$33</c15:sqref>
                        </c15:formulaRef>
                      </c:ext>
                    </c:extLst>
                    <c:strCache>
                      <c:ptCount val="2"/>
                      <c:pt idx="0">
                        <c:v>Baja</c:v>
                      </c:pt>
                      <c:pt idx="1">
                        <c:v>Media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Inundación!$J$32:$J$33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AE7-7B47-B98E-C80A0C9EFA83}"/>
                  </c:ext>
                </c:extLst>
              </c15:ser>
            </c15:filteredBarSeries>
          </c:ext>
        </c:extLst>
      </c:barChart>
      <c:catAx>
        <c:axId val="123297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9118560"/>
        <c:crosses val="autoZero"/>
        <c:auto val="1"/>
        <c:lblAlgn val="ctr"/>
        <c:lblOffset val="100"/>
        <c:noMultiLvlLbl val="0"/>
      </c:catAx>
      <c:valAx>
        <c:axId val="57911856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23297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Ponderación Porcentual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Vulnerabilidad!$AM$34:$AM$37</c:f>
              <c:strCache>
                <c:ptCount val="4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  <c:pt idx="3">
                  <c:v>Muy Bajo</c:v>
                </c:pt>
              </c:strCache>
            </c:strRef>
          </c:cat>
          <c:val>
            <c:numRef>
              <c:f>Vulnerabilidad!$AO$34:$AO$37</c:f>
              <c:numCache>
                <c:formatCode>0.0%</c:formatCode>
                <c:ptCount val="4"/>
                <c:pt idx="0">
                  <c:v>4.5454545454545456E-2</c:v>
                </c:pt>
                <c:pt idx="1">
                  <c:v>4.5454545454545456E-2</c:v>
                </c:pt>
                <c:pt idx="2">
                  <c:v>0.68181818181818177</c:v>
                </c:pt>
                <c:pt idx="3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A-0642-95E0-E4CC60A704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49895536"/>
        <c:axId val="973817504"/>
      </c:barChart>
      <c:catAx>
        <c:axId val="94989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3817504"/>
        <c:crosses val="autoZero"/>
        <c:auto val="1"/>
        <c:lblAlgn val="ctr"/>
        <c:lblOffset val="100"/>
        <c:noMultiLvlLbl val="0"/>
      </c:catAx>
      <c:valAx>
        <c:axId val="97381750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4989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Ponderación Porcentual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Vulnerabilidad!$AM$49:$AM$52</c:f>
              <c:strCache>
                <c:ptCount val="4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  <c:pt idx="3">
                  <c:v>Muy Bajo</c:v>
                </c:pt>
              </c:strCache>
            </c:strRef>
          </c:cat>
          <c:val>
            <c:numRef>
              <c:f>Vulnerabilidad!$AO$49:$AO$52</c:f>
              <c:numCache>
                <c:formatCode>0.0%</c:formatCode>
                <c:ptCount val="4"/>
                <c:pt idx="0">
                  <c:v>0.27272727272727271</c:v>
                </c:pt>
                <c:pt idx="1">
                  <c:v>0.27272727272727271</c:v>
                </c:pt>
                <c:pt idx="2">
                  <c:v>0.22727272727272727</c:v>
                </c:pt>
                <c:pt idx="3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8-F940-9390-17FAB4CF9D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55282192"/>
        <c:axId val="990025344"/>
      </c:barChart>
      <c:catAx>
        <c:axId val="95528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0025344"/>
        <c:crosses val="autoZero"/>
        <c:auto val="1"/>
        <c:lblAlgn val="ctr"/>
        <c:lblOffset val="100"/>
        <c:noMultiLvlLbl val="0"/>
      </c:catAx>
      <c:valAx>
        <c:axId val="99002534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528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Riesgo!$R$8:$R$11</c:f>
              <c:strCache>
                <c:ptCount val="4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  <c:pt idx="3">
                  <c:v>Muy Bajo</c:v>
                </c:pt>
              </c:strCache>
            </c:strRef>
          </c:cat>
          <c:val>
            <c:numRef>
              <c:f>Riesgo!$T$8:$T$11</c:f>
              <c:numCache>
                <c:formatCode>0.0%</c:formatCode>
                <c:ptCount val="4"/>
                <c:pt idx="0">
                  <c:v>0.22727272727272727</c:v>
                </c:pt>
                <c:pt idx="1">
                  <c:v>0.22727272727272727</c:v>
                </c:pt>
                <c:pt idx="2">
                  <c:v>0.22727272727272727</c:v>
                </c:pt>
                <c:pt idx="3">
                  <c:v>0.31818181818181818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A-B748-B90B-D185BD342DF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Riesgo!$R$20:$R$23</c:f>
              <c:strCache>
                <c:ptCount val="4"/>
                <c:pt idx="0">
                  <c:v>Muy Alto</c:v>
                </c:pt>
                <c:pt idx="1">
                  <c:v>Medio</c:v>
                </c:pt>
                <c:pt idx="2">
                  <c:v>Bajo</c:v>
                </c:pt>
                <c:pt idx="3">
                  <c:v>Muy Bajo</c:v>
                </c:pt>
              </c:strCache>
            </c:strRef>
          </c:cat>
          <c:val>
            <c:numRef>
              <c:f>Riesgo!$T$20:$T$23</c:f>
              <c:numCache>
                <c:formatCode>0.0%</c:formatCode>
                <c:ptCount val="4"/>
                <c:pt idx="0">
                  <c:v>4.5454545454545456E-2</c:v>
                </c:pt>
                <c:pt idx="1">
                  <c:v>0.13636363636363635</c:v>
                </c:pt>
                <c:pt idx="2">
                  <c:v>0.36363636363636365</c:v>
                </c:pt>
                <c:pt idx="3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F-CB46-BBB1-3E49F0FD179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Riesgo!$R$32:$R$34</c:f>
              <c:strCache>
                <c:ptCount val="3"/>
                <c:pt idx="0">
                  <c:v>Medio</c:v>
                </c:pt>
                <c:pt idx="1">
                  <c:v>Bajo</c:v>
                </c:pt>
                <c:pt idx="2">
                  <c:v>Muy Bajo</c:v>
                </c:pt>
              </c:strCache>
            </c:strRef>
          </c:cat>
          <c:val>
            <c:numRef>
              <c:f>Riesgo!$T$32:$T$34</c:f>
              <c:numCache>
                <c:formatCode>0.0%</c:formatCode>
                <c:ptCount val="3"/>
                <c:pt idx="0">
                  <c:v>4.5454545454545456E-2</c:v>
                </c:pt>
                <c:pt idx="1">
                  <c:v>4.5454545454545456E-2</c:v>
                </c:pt>
                <c:pt idx="2">
                  <c:v>0.90909090909090906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7-AC45-9DA5-62CD252817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Riesgo!$R$46:$R$48</c:f>
              <c:strCache>
                <c:ptCount val="3"/>
                <c:pt idx="0">
                  <c:v>Medio</c:v>
                </c:pt>
                <c:pt idx="1">
                  <c:v>Bajo</c:v>
                </c:pt>
                <c:pt idx="2">
                  <c:v>Muy Bajo</c:v>
                </c:pt>
              </c:strCache>
            </c:strRef>
          </c:cat>
          <c:val>
            <c:numRef>
              <c:f>Riesgo!$T$46:$T$48</c:f>
              <c:numCache>
                <c:formatCode>0.0%</c:formatCode>
                <c:ptCount val="3"/>
                <c:pt idx="0">
                  <c:v>0.13636363636363635</c:v>
                </c:pt>
                <c:pt idx="1">
                  <c:v>9.0909090909090912E-2</c:v>
                </c:pt>
                <c:pt idx="2">
                  <c:v>0.77272727272727271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A-7343-BEF2-B49580F88E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Amenaza</a:t>
            </a:r>
            <a:r>
              <a:rPr lang="es-MX" baseline="0"/>
              <a:t> por Movimiento en Masa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'Movimientos en Masa'!$I$44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'Movimientos en Masa'!$H$45:$H$48</c:f>
              <c:strCache>
                <c:ptCount val="4"/>
                <c:pt idx="0">
                  <c:v>Baja</c:v>
                </c:pt>
                <c:pt idx="1">
                  <c:v>Media</c:v>
                </c:pt>
                <c:pt idx="2">
                  <c:v>Alto</c:v>
                </c:pt>
                <c:pt idx="3">
                  <c:v>Muy Alto</c:v>
                </c:pt>
              </c:strCache>
            </c:strRef>
          </c:cat>
          <c:val>
            <c:numRef>
              <c:f>'Movimientos en Masa'!$I$45:$I$48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C891-F241-A6FE-D396AA0DAF12}"/>
            </c:ext>
          </c:extLst>
        </c:ser>
        <c:ser>
          <c:idx val="1"/>
          <c:order val="1"/>
          <c:tx>
            <c:strRef>
              <c:f>'Movimientos en Masa'!$K$44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'Movimientos en Masa'!$H$45:$H$48</c:f>
              <c:strCache>
                <c:ptCount val="4"/>
                <c:pt idx="0">
                  <c:v>Baja</c:v>
                </c:pt>
                <c:pt idx="1">
                  <c:v>Media</c:v>
                </c:pt>
                <c:pt idx="2">
                  <c:v>Alto</c:v>
                </c:pt>
                <c:pt idx="3">
                  <c:v>Muy Alto</c:v>
                </c:pt>
              </c:strCache>
            </c:strRef>
          </c:cat>
          <c:val>
            <c:numRef>
              <c:f>'Movimientos en Masa'!$K$45:$K$48</c:f>
              <c:numCache>
                <c:formatCode>0.0%</c:formatCode>
                <c:ptCount val="4"/>
                <c:pt idx="0">
                  <c:v>0.36734784338106902</c:v>
                </c:pt>
                <c:pt idx="1">
                  <c:v>0.40610947741198733</c:v>
                </c:pt>
                <c:pt idx="2">
                  <c:v>0</c:v>
                </c:pt>
                <c:pt idx="3">
                  <c:v>0.22654267920694371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1-F241-A6FE-D396AA0DA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0539151"/>
        <c:axId val="300353935"/>
      </c:barChart>
      <c:catAx>
        <c:axId val="300539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0353935"/>
        <c:crosses val="autoZero"/>
        <c:auto val="1"/>
        <c:lblAlgn val="ctr"/>
        <c:lblOffset val="100"/>
        <c:noMultiLvlLbl val="0"/>
      </c:catAx>
      <c:valAx>
        <c:axId val="300353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053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Amenaza por Incendio</a:t>
            </a:r>
            <a:r>
              <a:rPr lang="es-MX" baseline="0"/>
              <a:t> CEPIIS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Incendios!$K$39:$K$41</c:f>
              <c:strCache>
                <c:ptCount val="3"/>
                <c:pt idx="0">
                  <c:v>Muy Bajo</c:v>
                </c:pt>
                <c:pt idx="1">
                  <c:v>Medio</c:v>
                </c:pt>
                <c:pt idx="2">
                  <c:v>Alto</c:v>
                </c:pt>
              </c:strCache>
            </c:strRef>
          </c:cat>
          <c:val>
            <c:numRef>
              <c:f>Incendios!$N$39:$N$41</c:f>
              <c:numCache>
                <c:formatCode>0.00%</c:formatCode>
                <c:ptCount val="3"/>
                <c:pt idx="0">
                  <c:v>0.1708774592092126</c:v>
                </c:pt>
                <c:pt idx="1">
                  <c:v>0.5157271653118406</c:v>
                </c:pt>
                <c:pt idx="2">
                  <c:v>0.31339537547894686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7-DA48-9BAA-BD90F8C3F1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42829664"/>
        <c:axId val="1043097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Incendios!$K$39:$K$41</c15:sqref>
                        </c15:formulaRef>
                      </c:ext>
                    </c:extLst>
                    <c:strCache>
                      <c:ptCount val="3"/>
                      <c:pt idx="0">
                        <c:v>Muy Bajo</c:v>
                      </c:pt>
                      <c:pt idx="1">
                        <c:v>Medio</c:v>
                      </c:pt>
                      <c:pt idx="2">
                        <c:v>Alto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Incendios!$L$39:$L$41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067-DA48-9BAA-BD90F8C3F183}"/>
                  </c:ext>
                </c:extLst>
              </c15:ser>
            </c15:filteredBarSeries>
          </c:ext>
        </c:extLst>
      </c:barChart>
      <c:catAx>
        <c:axId val="1042829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43097984"/>
        <c:crosses val="autoZero"/>
        <c:auto val="1"/>
        <c:lblAlgn val="ctr"/>
        <c:lblOffset val="100"/>
        <c:noMultiLvlLbl val="0"/>
      </c:catAx>
      <c:valAx>
        <c:axId val="104309798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104282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Ponderación Porcentual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Vulnerabilidad!$Z$9:$Z$12</c:f>
              <c:strCache>
                <c:ptCount val="4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  <c:pt idx="3">
                  <c:v>Muy Bajo</c:v>
                </c:pt>
              </c:strCache>
            </c:strRef>
          </c:cat>
          <c:val>
            <c:numRef>
              <c:f>Vulnerabilidad!$AB$9:$AB$12</c:f>
              <c:numCache>
                <c:formatCode>0.0%</c:formatCode>
                <c:ptCount val="4"/>
                <c:pt idx="0">
                  <c:v>0.36363636363636365</c:v>
                </c:pt>
                <c:pt idx="1">
                  <c:v>0.31818181818181818</c:v>
                </c:pt>
                <c:pt idx="2">
                  <c:v>0.22727272727272727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F-4A4D-8108-4C93D39B4D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47874112"/>
        <c:axId val="973743888"/>
      </c:barChart>
      <c:catAx>
        <c:axId val="94787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3743888"/>
        <c:crosses val="autoZero"/>
        <c:auto val="1"/>
        <c:lblAlgn val="ctr"/>
        <c:lblOffset val="100"/>
        <c:noMultiLvlLbl val="0"/>
      </c:catAx>
      <c:valAx>
        <c:axId val="973743888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4787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Ponderación Porcentual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Vulnerabilidad!$Z$21:$Z$23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Vulnerabilidad!$AB$21:$AB$23</c:f>
              <c:numCache>
                <c:formatCode>0.0%</c:formatCode>
                <c:ptCount val="3"/>
                <c:pt idx="0">
                  <c:v>0.13636363636363635</c:v>
                </c:pt>
                <c:pt idx="1">
                  <c:v>0.5</c:v>
                </c:pt>
                <c:pt idx="2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F-4144-B101-E4AD2AF8FE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73621600"/>
        <c:axId val="888913424"/>
      </c:barChart>
      <c:catAx>
        <c:axId val="97362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88913424"/>
        <c:crosses val="autoZero"/>
        <c:auto val="1"/>
        <c:lblAlgn val="ctr"/>
        <c:lblOffset val="100"/>
        <c:noMultiLvlLbl val="0"/>
      </c:catAx>
      <c:valAx>
        <c:axId val="888913424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362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Ponderación Porcentual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Vulnerabilidad!$Z$33:$Z$36</c:f>
              <c:strCache>
                <c:ptCount val="4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  <c:pt idx="3">
                  <c:v>Muy Bajo</c:v>
                </c:pt>
              </c:strCache>
            </c:strRef>
          </c:cat>
          <c:val>
            <c:numRef>
              <c:f>Vulnerabilidad!$AB$33:$AB$36</c:f>
              <c:numCache>
                <c:formatCode>0.0%</c:formatCode>
                <c:ptCount val="4"/>
                <c:pt idx="0">
                  <c:v>9.0909090909090912E-2</c:v>
                </c:pt>
                <c:pt idx="1">
                  <c:v>9.0909090909090912E-2</c:v>
                </c:pt>
                <c:pt idx="2">
                  <c:v>0.68181818181818177</c:v>
                </c:pt>
                <c:pt idx="3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E-6840-9620-DE6AB94FFD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83835008"/>
        <c:axId val="936707920"/>
      </c:barChart>
      <c:catAx>
        <c:axId val="88383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6707920"/>
        <c:crosses val="autoZero"/>
        <c:auto val="1"/>
        <c:lblAlgn val="ctr"/>
        <c:lblOffset val="100"/>
        <c:noMultiLvlLbl val="0"/>
      </c:catAx>
      <c:valAx>
        <c:axId val="936707920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8383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Ponderación Porcentual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Vulnerabilidad!$Z$49:$Z$52</c:f>
              <c:strCache>
                <c:ptCount val="4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  <c:pt idx="3">
                  <c:v>Muy Bajo</c:v>
                </c:pt>
              </c:strCache>
            </c:strRef>
          </c:cat>
          <c:val>
            <c:numRef>
              <c:f>Vulnerabilidad!$AB$49:$AB$52</c:f>
              <c:numCache>
                <c:formatCode>0.0%</c:formatCode>
                <c:ptCount val="4"/>
                <c:pt idx="0">
                  <c:v>9.0909090909090912E-2</c:v>
                </c:pt>
                <c:pt idx="1">
                  <c:v>0.31818181818181818</c:v>
                </c:pt>
                <c:pt idx="2">
                  <c:v>0.36363636363636365</c:v>
                </c:pt>
                <c:pt idx="3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3-844F-B162-16AB891DA0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74088944"/>
        <c:axId val="973640800"/>
      </c:barChart>
      <c:catAx>
        <c:axId val="97408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3640800"/>
        <c:crosses val="autoZero"/>
        <c:auto val="1"/>
        <c:lblAlgn val="ctr"/>
        <c:lblOffset val="100"/>
        <c:noMultiLvlLbl val="0"/>
      </c:catAx>
      <c:valAx>
        <c:axId val="973640800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408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Ponderación Porcentual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Vulnerabilidad!$AM$9:$AM$11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Vulnerabilidad!$AO$9:$AO$11</c:f>
              <c:numCache>
                <c:formatCode>0.00%</c:formatCode>
                <c:ptCount val="3"/>
                <c:pt idx="0">
                  <c:v>0.40909090909090912</c:v>
                </c:pt>
                <c:pt idx="1">
                  <c:v>0.36363636363636365</c:v>
                </c:pt>
                <c:pt idx="2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D-7F4C-997A-EA714F6FFA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77890480"/>
        <c:axId val="977624288"/>
      </c:barChart>
      <c:catAx>
        <c:axId val="97789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7624288"/>
        <c:crosses val="autoZero"/>
        <c:auto val="1"/>
        <c:lblAlgn val="ctr"/>
        <c:lblOffset val="100"/>
        <c:noMultiLvlLbl val="0"/>
      </c:catAx>
      <c:valAx>
        <c:axId val="977624288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789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Ponderación Porcentual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Vulnerabilidad!$AM$20:$AM$23</c:f>
              <c:strCache>
                <c:ptCount val="4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  <c:pt idx="3">
                  <c:v>Muy bajo</c:v>
                </c:pt>
              </c:strCache>
            </c:strRef>
          </c:cat>
          <c:val>
            <c:numRef>
              <c:f>Vulnerabilidad!$AO$20:$AO$23</c:f>
              <c:numCache>
                <c:formatCode>0.0%</c:formatCode>
                <c:ptCount val="4"/>
                <c:pt idx="0">
                  <c:v>0.18181818181818182</c:v>
                </c:pt>
                <c:pt idx="1">
                  <c:v>0.5</c:v>
                </c:pt>
                <c:pt idx="2">
                  <c:v>0.27272727272727271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5-8A46-BBA7-06094FD9D2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91224992"/>
        <c:axId val="952252576"/>
      </c:barChart>
      <c:catAx>
        <c:axId val="99122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2252576"/>
        <c:crosses val="autoZero"/>
        <c:auto val="1"/>
        <c:lblAlgn val="ctr"/>
        <c:lblOffset val="100"/>
        <c:noMultiLvlLbl val="0"/>
      </c:catAx>
      <c:valAx>
        <c:axId val="95225257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122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</xdr:colOff>
      <xdr:row>5</xdr:row>
      <xdr:rowOff>134832</xdr:rowOff>
    </xdr:from>
    <xdr:to>
      <xdr:col>2</xdr:col>
      <xdr:colOff>698501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2BD489-00AC-B44C-BBFD-6CCF01FC2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" y="490432"/>
          <a:ext cx="2548468" cy="208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742950</xdr:colOff>
      <xdr:row>33</xdr:row>
      <xdr:rowOff>38100</xdr:rowOff>
    </xdr:from>
    <xdr:to>
      <xdr:col>3</xdr:col>
      <xdr:colOff>781050</xdr:colOff>
      <xdr:row>46</xdr:row>
      <xdr:rowOff>139700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B440D51-C94C-8F1B-14E9-AEF04907B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783167</xdr:colOff>
      <xdr:row>3</xdr:row>
      <xdr:rowOff>165146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8899EA-3815-7148-8F81-CFD9E1E05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406400"/>
          <a:ext cx="6561667" cy="368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</xdr:colOff>
      <xdr:row>0</xdr:row>
      <xdr:rowOff>114300</xdr:rowOff>
    </xdr:from>
    <xdr:to>
      <xdr:col>11</xdr:col>
      <xdr:colOff>676852</xdr:colOff>
      <xdr:row>23</xdr:row>
      <xdr:rowOff>146050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FCB474-58AC-BF4C-9C7A-703F170E2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3200" y="114300"/>
          <a:ext cx="3889952" cy="47053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3</xdr:col>
      <xdr:colOff>69850</xdr:colOff>
      <xdr:row>43</xdr:row>
      <xdr:rowOff>146050</xdr:rowOff>
    </xdr:from>
    <xdr:to>
      <xdr:col>4</xdr:col>
      <xdr:colOff>2254250</xdr:colOff>
      <xdr:row>57</xdr:row>
      <xdr:rowOff>44450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EA1A30-BFD5-6307-E75C-F7597C79C4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317500</xdr:colOff>
      <xdr:row>4</xdr:row>
      <xdr:rowOff>139700</xdr:rowOff>
    </xdr:from>
    <xdr:to>
      <xdr:col>17</xdr:col>
      <xdr:colOff>88900</xdr:colOff>
      <xdr:row>38</xdr:row>
      <xdr:rowOff>63500</xdr:rowOff>
    </xdr:to>
    <xdr:pic>
      <xdr:nvPicPr>
        <xdr:cNvPr id="2" name="Shape 82">
          <a:extLst>
            <a:ext uri="{FF2B5EF4-FFF2-40B4-BE49-F238E27FC236}">
              <a16:creationId xmlns:a16="http://schemas.microsoft.com/office/drawing/2014/main" id="{595334A0-331D-5CE2-77BB-151C772CD06A}"/>
            </a:ext>
          </a:extLst>
        </xdr:cNvPr>
        <xdr:cNvPicPr/>
      </xdr:nvPicPr>
      <xdr:blipFill rotWithShape="1">
        <a:blip xmlns:r="http://schemas.openxmlformats.org/officeDocument/2006/relationships" r:embed="rId1">
          <a:alphaModFix/>
        </a:blip>
        <a:srcRect r="1618" b="4097"/>
        <a:stretch/>
      </xdr:blipFill>
      <xdr:spPr>
        <a:xfrm>
          <a:off x="11366500" y="952500"/>
          <a:ext cx="5549900" cy="6858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647700</xdr:colOff>
      <xdr:row>19</xdr:row>
      <xdr:rowOff>50800</xdr:rowOff>
    </xdr:from>
    <xdr:to>
      <xdr:col>13</xdr:col>
      <xdr:colOff>812800</xdr:colOff>
      <xdr:row>19</xdr:row>
      <xdr:rowOff>190500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85772A3A-6F6B-2D98-3F7A-D2B38F343BD9}"/>
            </a:ext>
          </a:extLst>
        </xdr:cNvPr>
        <xdr:cNvSpPr/>
      </xdr:nvSpPr>
      <xdr:spPr>
        <a:xfrm>
          <a:off x="14173200" y="3937000"/>
          <a:ext cx="165100" cy="1397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47</xdr:row>
      <xdr:rowOff>152400</xdr:rowOff>
    </xdr:from>
    <xdr:to>
      <xdr:col>4</xdr:col>
      <xdr:colOff>558800</xdr:colOff>
      <xdr:row>62</xdr:row>
      <xdr:rowOff>139700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0F0DA7-C837-06C1-B4ED-090801E8B7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361950</xdr:colOff>
      <xdr:row>4</xdr:row>
      <xdr:rowOff>19050</xdr:rowOff>
    </xdr:from>
    <xdr:to>
      <xdr:col>34</xdr:col>
      <xdr:colOff>781050</xdr:colOff>
      <xdr:row>14</xdr:row>
      <xdr:rowOff>222250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DF54C0-6FF4-C9C2-DEC3-CB1D29D6E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355600</xdr:colOff>
      <xdr:row>16</xdr:row>
      <xdr:rowOff>31750</xdr:rowOff>
    </xdr:from>
    <xdr:to>
      <xdr:col>34</xdr:col>
      <xdr:colOff>774700</xdr:colOff>
      <xdr:row>27</xdr:row>
      <xdr:rowOff>6350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591207-87C6-5FD4-E666-C8761A3AF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330200</xdr:colOff>
      <xdr:row>27</xdr:row>
      <xdr:rowOff>158750</xdr:rowOff>
    </xdr:from>
    <xdr:to>
      <xdr:col>34</xdr:col>
      <xdr:colOff>749300</xdr:colOff>
      <xdr:row>40</xdr:row>
      <xdr:rowOff>184150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098DF6-36D5-6D76-9C6A-1A1519506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330200</xdr:colOff>
      <xdr:row>42</xdr:row>
      <xdr:rowOff>82550</xdr:rowOff>
    </xdr:from>
    <xdr:to>
      <xdr:col>34</xdr:col>
      <xdr:colOff>749300</xdr:colOff>
      <xdr:row>55</xdr:row>
      <xdr:rowOff>184150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8CBCB9A-6003-82E7-00B3-915DE49884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241300</xdr:colOff>
      <xdr:row>4</xdr:row>
      <xdr:rowOff>69850</xdr:rowOff>
    </xdr:from>
    <xdr:to>
      <xdr:col>46</xdr:col>
      <xdr:colOff>685800</xdr:colOff>
      <xdr:row>15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E42C782-1ED4-F383-9190-9CA3861540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241300</xdr:colOff>
      <xdr:row>15</xdr:row>
      <xdr:rowOff>158750</xdr:rowOff>
    </xdr:from>
    <xdr:to>
      <xdr:col>46</xdr:col>
      <xdr:colOff>685800</xdr:colOff>
      <xdr:row>26</xdr:row>
      <xdr:rowOff>120650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B45B186-C856-0C22-FD8E-6B648934A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241300</xdr:colOff>
      <xdr:row>27</xdr:row>
      <xdr:rowOff>95250</xdr:rowOff>
    </xdr:from>
    <xdr:to>
      <xdr:col>46</xdr:col>
      <xdr:colOff>685800</xdr:colOff>
      <xdr:row>40</xdr:row>
      <xdr:rowOff>120650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F0E33F5-7BC4-82BF-7948-5055935A7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254000</xdr:colOff>
      <xdr:row>41</xdr:row>
      <xdr:rowOff>196850</xdr:rowOff>
    </xdr:from>
    <xdr:to>
      <xdr:col>46</xdr:col>
      <xdr:colOff>698500</xdr:colOff>
      <xdr:row>55</xdr:row>
      <xdr:rowOff>95250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4D76D0A-8E43-3A74-C635-2929EA6B1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444500</xdr:colOff>
      <xdr:row>2</xdr:row>
      <xdr:rowOff>158750</xdr:rowOff>
    </xdr:from>
    <xdr:to>
      <xdr:col>26</xdr:col>
      <xdr:colOff>63500</xdr:colOff>
      <xdr:row>14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72151B-E933-5F12-2EB5-A0C79B494F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438150</xdr:colOff>
      <xdr:row>15</xdr:row>
      <xdr:rowOff>133350</xdr:rowOff>
    </xdr:from>
    <xdr:to>
      <xdr:col>26</xdr:col>
      <xdr:colOff>57150</xdr:colOff>
      <xdr:row>25</xdr:row>
      <xdr:rowOff>209550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19BDAA9-637B-0C61-A3AB-8246E695EB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450850</xdr:colOff>
      <xdr:row>26</xdr:row>
      <xdr:rowOff>247650</xdr:rowOff>
    </xdr:from>
    <xdr:to>
      <xdr:col>26</xdr:col>
      <xdr:colOff>69850</xdr:colOff>
      <xdr:row>39</xdr:row>
      <xdr:rowOff>158750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A088790-2CDA-4EBB-83B9-3B6BE5733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438150</xdr:colOff>
      <xdr:row>41</xdr:row>
      <xdr:rowOff>31750</xdr:rowOff>
    </xdr:from>
    <xdr:to>
      <xdr:col>26</xdr:col>
      <xdr:colOff>57150</xdr:colOff>
      <xdr:row>54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3F4B7A0-B240-EFFF-A92B-69973AFFFF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F2E9-EF47-4441-B0CC-5384733F31BF}">
  <dimension ref="B5:N34"/>
  <sheetViews>
    <sheetView tabSelected="1" workbookViewId="0">
      <selection activeCell="D33" sqref="D33"/>
    </sheetView>
  </sheetViews>
  <sheetFormatPr baseColWidth="10" defaultRowHeight="16"/>
  <cols>
    <col min="1" max="1" width="10.83203125" style="1"/>
    <col min="2" max="4" width="24.33203125" style="1" customWidth="1"/>
    <col min="5" max="6" width="10.83203125" style="1"/>
    <col min="7" max="7" width="14.33203125" style="1" customWidth="1"/>
    <col min="8" max="10" width="10.83203125" style="1"/>
    <col min="11" max="11" width="19.83203125" style="1" bestFit="1" customWidth="1"/>
    <col min="12" max="16384" width="10.83203125" style="1"/>
  </cols>
  <sheetData>
    <row r="5" spans="2:5">
      <c r="B5" s="2" t="s">
        <v>0</v>
      </c>
      <c r="D5" s="14" t="s">
        <v>31</v>
      </c>
      <c r="E5" s="14" t="s">
        <v>20</v>
      </c>
    </row>
    <row r="6" spans="2:5">
      <c r="B6"/>
      <c r="D6" s="15" t="s">
        <v>44</v>
      </c>
      <c r="E6" s="16" t="s">
        <v>13</v>
      </c>
    </row>
    <row r="7" spans="2:5">
      <c r="D7" s="17" t="s">
        <v>45</v>
      </c>
      <c r="E7" s="18" t="s">
        <v>32</v>
      </c>
    </row>
    <row r="8" spans="2:5">
      <c r="B8" s="1" t="s">
        <v>1</v>
      </c>
      <c r="D8" s="19" t="s">
        <v>46</v>
      </c>
      <c r="E8" s="20" t="s">
        <v>33</v>
      </c>
    </row>
    <row r="9" spans="2:5">
      <c r="B9" s="1" t="s">
        <v>2</v>
      </c>
      <c r="D9" s="21" t="s">
        <v>47</v>
      </c>
      <c r="E9" s="22" t="s">
        <v>34</v>
      </c>
    </row>
    <row r="10" spans="2:5">
      <c r="B10" s="1" t="s">
        <v>3</v>
      </c>
      <c r="D10" s="23" t="s">
        <v>48</v>
      </c>
      <c r="E10" s="24" t="s">
        <v>35</v>
      </c>
    </row>
    <row r="11" spans="2:5">
      <c r="B11" s="1" t="s">
        <v>4</v>
      </c>
    </row>
    <row r="16" spans="2:5" ht="17" thickBot="1"/>
    <row r="17" spans="2:14">
      <c r="B17" s="3" t="s">
        <v>5</v>
      </c>
      <c r="C17" s="3" t="s">
        <v>6</v>
      </c>
      <c r="D17" s="4" t="s">
        <v>7</v>
      </c>
      <c r="E17" s="5" t="s">
        <v>8</v>
      </c>
      <c r="F17" s="4" t="s">
        <v>9</v>
      </c>
      <c r="G17" s="6" t="s">
        <v>10</v>
      </c>
      <c r="I17" s="141" t="s">
        <v>37</v>
      </c>
      <c r="J17" s="141"/>
      <c r="K17" s="28" t="s">
        <v>38</v>
      </c>
      <c r="L17" s="28" t="s">
        <v>39</v>
      </c>
      <c r="M17" s="139" t="s">
        <v>40</v>
      </c>
      <c r="N17" s="140"/>
    </row>
    <row r="18" spans="2:14">
      <c r="B18" s="7" t="s">
        <v>11</v>
      </c>
      <c r="C18" s="7"/>
      <c r="D18" s="8" t="s">
        <v>12</v>
      </c>
      <c r="E18" s="9" t="s">
        <v>13</v>
      </c>
      <c r="F18" s="10"/>
      <c r="G18" s="10"/>
      <c r="I18" s="142" t="s">
        <v>11</v>
      </c>
      <c r="J18" s="142"/>
      <c r="K18" s="10"/>
      <c r="L18" s="10">
        <v>0.58694199999999996</v>
      </c>
      <c r="M18" s="10">
        <v>1</v>
      </c>
      <c r="N18" s="10">
        <f>(0.7*M18)+(0.3*D24)</f>
        <v>1</v>
      </c>
    </row>
    <row r="19" spans="2:14">
      <c r="B19" s="26" t="s">
        <v>14</v>
      </c>
      <c r="C19" s="26" t="s">
        <v>15</v>
      </c>
      <c r="D19" s="26" t="s">
        <v>16</v>
      </c>
      <c r="E19" s="9" t="s">
        <v>17</v>
      </c>
      <c r="F19" s="10"/>
      <c r="G19" s="10"/>
      <c r="I19" s="142" t="s">
        <v>14</v>
      </c>
      <c r="J19" s="142"/>
      <c r="K19" s="10" t="s">
        <v>41</v>
      </c>
      <c r="L19" s="10">
        <v>0.26961499999999999</v>
      </c>
      <c r="M19" s="10">
        <v>3</v>
      </c>
      <c r="N19" s="10">
        <f>(0.7*M19)+(0.3*D24)</f>
        <v>2.3999999999999995</v>
      </c>
    </row>
    <row r="20" spans="2:14">
      <c r="B20" s="138" t="s">
        <v>36</v>
      </c>
      <c r="C20" s="138"/>
      <c r="D20" s="138"/>
      <c r="E20" s="138"/>
      <c r="F20" s="10"/>
      <c r="G20" s="10"/>
    </row>
    <row r="23" spans="2:14">
      <c r="B23" s="11" t="s">
        <v>18</v>
      </c>
      <c r="C23" s="12" t="s">
        <v>19</v>
      </c>
      <c r="D23" s="12" t="s">
        <v>20</v>
      </c>
    </row>
    <row r="24" spans="2:14">
      <c r="B24" s="30" t="s">
        <v>21</v>
      </c>
      <c r="C24" s="30" t="s">
        <v>22</v>
      </c>
      <c r="D24" s="30">
        <v>1</v>
      </c>
      <c r="I24" s="141" t="s">
        <v>43</v>
      </c>
      <c r="J24" s="141"/>
      <c r="K24" s="28" t="s">
        <v>39</v>
      </c>
      <c r="L24" s="28" t="s">
        <v>20</v>
      </c>
      <c r="M24" s="28"/>
    </row>
    <row r="25" spans="2:14">
      <c r="B25" s="13" t="s">
        <v>23</v>
      </c>
      <c r="C25" s="13" t="s">
        <v>24</v>
      </c>
      <c r="D25" s="13">
        <v>2</v>
      </c>
      <c r="I25" s="142" t="s">
        <v>11</v>
      </c>
      <c r="J25" s="142"/>
      <c r="K25" s="10">
        <v>0.58694199999999996</v>
      </c>
      <c r="L25" s="29">
        <v>1</v>
      </c>
      <c r="M25" s="33" t="s">
        <v>32</v>
      </c>
    </row>
    <row r="26" spans="2:14">
      <c r="B26" s="13" t="s">
        <v>25</v>
      </c>
      <c r="C26" s="13" t="s">
        <v>26</v>
      </c>
      <c r="D26" s="13">
        <v>3</v>
      </c>
      <c r="I26" s="142" t="s">
        <v>14</v>
      </c>
      <c r="J26" s="142"/>
      <c r="K26" s="10">
        <v>0.26961499999999999</v>
      </c>
      <c r="L26" s="29">
        <v>2.4</v>
      </c>
      <c r="M26" s="34" t="s">
        <v>33</v>
      </c>
    </row>
    <row r="27" spans="2:14">
      <c r="B27" s="13" t="s">
        <v>27</v>
      </c>
      <c r="C27" s="13" t="s">
        <v>28</v>
      </c>
      <c r="D27" s="13">
        <v>4</v>
      </c>
      <c r="L27" s="25"/>
      <c r="M27" s="25"/>
    </row>
    <row r="28" spans="2:14">
      <c r="B28" s="13" t="s">
        <v>29</v>
      </c>
      <c r="C28" s="13" t="s">
        <v>30</v>
      </c>
      <c r="D28" s="13">
        <v>5</v>
      </c>
    </row>
    <row r="30" spans="2:14">
      <c r="B30" s="144" t="s">
        <v>42</v>
      </c>
      <c r="C30" s="144"/>
      <c r="D30" s="144"/>
      <c r="E30" s="144"/>
      <c r="F30" s="144"/>
      <c r="G30" s="144"/>
    </row>
    <row r="31" spans="2:14">
      <c r="B31" s="144"/>
      <c r="C31" s="144"/>
      <c r="D31" s="144"/>
      <c r="E31" s="144"/>
      <c r="F31" s="144"/>
      <c r="G31" s="144"/>
      <c r="I31" s="145" t="s">
        <v>43</v>
      </c>
      <c r="J31" s="145"/>
      <c r="K31" s="70" t="s">
        <v>39</v>
      </c>
      <c r="L31" s="70" t="s">
        <v>118</v>
      </c>
    </row>
    <row r="32" spans="2:14">
      <c r="B32" s="144"/>
      <c r="C32" s="144"/>
      <c r="D32" s="144"/>
      <c r="E32" s="144"/>
      <c r="F32" s="144"/>
      <c r="G32" s="144"/>
      <c r="I32" s="146" t="s">
        <v>24</v>
      </c>
      <c r="J32" s="146"/>
      <c r="K32" s="10">
        <v>0.58694199999999996</v>
      </c>
      <c r="L32" s="68">
        <f>K32/K34</f>
        <v>0.68523402412215406</v>
      </c>
    </row>
    <row r="33" spans="9:12">
      <c r="I33" s="143" t="s">
        <v>17</v>
      </c>
      <c r="J33" s="143"/>
      <c r="K33" s="10">
        <v>0.26961499999999999</v>
      </c>
      <c r="L33" s="68">
        <f>K33/K34</f>
        <v>0.31476597587784583</v>
      </c>
    </row>
    <row r="34" spans="9:12">
      <c r="I34" s="142" t="s">
        <v>36</v>
      </c>
      <c r="J34" s="142"/>
      <c r="K34" s="10">
        <f>SUM(K32:K33)</f>
        <v>0.85655700000000001</v>
      </c>
      <c r="L34" s="68">
        <f>K34/K34</f>
        <v>1</v>
      </c>
    </row>
  </sheetData>
  <mergeCells count="13">
    <mergeCell ref="I33:J33"/>
    <mergeCell ref="I34:J34"/>
    <mergeCell ref="B30:G32"/>
    <mergeCell ref="I24:J24"/>
    <mergeCell ref="I25:J25"/>
    <mergeCell ref="I26:J26"/>
    <mergeCell ref="I31:J31"/>
    <mergeCell ref="I32:J32"/>
    <mergeCell ref="B20:E20"/>
    <mergeCell ref="M17:N17"/>
    <mergeCell ref="I17:J17"/>
    <mergeCell ref="I18:J18"/>
    <mergeCell ref="I19:J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57C71-173B-3E48-89BB-FCBF78C37EB0}">
  <dimension ref="B3:T49"/>
  <sheetViews>
    <sheetView workbookViewId="0">
      <selection activeCell="O21" sqref="O21"/>
    </sheetView>
  </sheetViews>
  <sheetFormatPr baseColWidth="10" defaultRowHeight="16"/>
  <cols>
    <col min="1" max="2" width="10.83203125" style="1"/>
    <col min="3" max="3" width="26.5" style="1" customWidth="1"/>
    <col min="4" max="8" width="4.6640625" style="1" customWidth="1"/>
    <col min="9" max="12" width="5.83203125" style="1" customWidth="1"/>
    <col min="13" max="13" width="4.6640625" style="1" customWidth="1"/>
    <col min="14" max="16" width="10.83203125" style="1"/>
    <col min="17" max="19" width="10.83203125" style="1" customWidth="1"/>
    <col min="20" max="20" width="11.6640625" style="1" bestFit="1" customWidth="1"/>
    <col min="21" max="16384" width="10.83203125" style="1"/>
  </cols>
  <sheetData>
    <row r="3" spans="2:20">
      <c r="B3" s="240" t="s">
        <v>332</v>
      </c>
      <c r="C3" s="241"/>
      <c r="D3" s="235" t="s">
        <v>340</v>
      </c>
      <c r="E3" s="235" t="s">
        <v>341</v>
      </c>
      <c r="F3" s="235" t="s">
        <v>342</v>
      </c>
      <c r="G3" s="235" t="s">
        <v>343</v>
      </c>
      <c r="H3" s="236" t="s">
        <v>122</v>
      </c>
      <c r="I3" s="237" t="s">
        <v>367</v>
      </c>
      <c r="J3" s="237"/>
      <c r="K3" s="237"/>
      <c r="L3" s="237"/>
      <c r="M3" s="236" t="s">
        <v>368</v>
      </c>
    </row>
    <row r="4" spans="2:20">
      <c r="B4" s="240"/>
      <c r="C4" s="241"/>
      <c r="D4" s="238"/>
      <c r="E4" s="238"/>
      <c r="F4" s="238"/>
      <c r="G4" s="238"/>
      <c r="H4" s="236"/>
      <c r="I4" s="236" t="s">
        <v>340</v>
      </c>
      <c r="J4" s="236" t="s">
        <v>341</v>
      </c>
      <c r="K4" s="236" t="s">
        <v>342</v>
      </c>
      <c r="L4" s="236" t="s">
        <v>343</v>
      </c>
      <c r="M4" s="236"/>
    </row>
    <row r="5" spans="2:20">
      <c r="B5" s="240"/>
      <c r="C5" s="241"/>
      <c r="D5" s="238"/>
      <c r="E5" s="238"/>
      <c r="F5" s="238"/>
      <c r="G5" s="238"/>
      <c r="H5" s="236"/>
      <c r="I5" s="236"/>
      <c r="J5" s="236"/>
      <c r="K5" s="236"/>
      <c r="L5" s="236"/>
      <c r="M5" s="236"/>
    </row>
    <row r="6" spans="2:20">
      <c r="B6" s="240"/>
      <c r="C6" s="241"/>
      <c r="D6" s="238"/>
      <c r="E6" s="238"/>
      <c r="F6" s="238"/>
      <c r="G6" s="238"/>
      <c r="H6" s="236"/>
      <c r="I6" s="236"/>
      <c r="J6" s="236"/>
      <c r="K6" s="236"/>
      <c r="L6" s="236"/>
      <c r="M6" s="236"/>
    </row>
    <row r="7" spans="2:20">
      <c r="B7" s="242"/>
      <c r="C7" s="243"/>
      <c r="D7" s="239"/>
      <c r="E7" s="239"/>
      <c r="F7" s="239"/>
      <c r="G7" s="239"/>
      <c r="H7" s="236"/>
      <c r="I7" s="236"/>
      <c r="J7" s="236"/>
      <c r="K7" s="236"/>
      <c r="L7" s="236"/>
      <c r="M7" s="236"/>
      <c r="Q7" s="10" t="s">
        <v>381</v>
      </c>
      <c r="R7" s="138" t="s">
        <v>20</v>
      </c>
      <c r="S7" s="138"/>
      <c r="T7" s="10" t="s">
        <v>377</v>
      </c>
    </row>
    <row r="8" spans="2:20" ht="21" customHeight="1">
      <c r="B8" s="192" t="s">
        <v>323</v>
      </c>
      <c r="C8" s="188" t="s">
        <v>315</v>
      </c>
      <c r="D8" s="210">
        <f>Vulnerabilidad!S8</f>
        <v>6</v>
      </c>
      <c r="E8" s="210">
        <f>Vulnerabilidad!T8</f>
        <v>4</v>
      </c>
      <c r="F8" s="210">
        <f>Vulnerabilidad!U8</f>
        <v>2</v>
      </c>
      <c r="G8" s="210">
        <f>Vulnerabilidad!V8</f>
        <v>3</v>
      </c>
      <c r="H8" s="210">
        <f>AVERAGE(D8:G8)</f>
        <v>3.75</v>
      </c>
      <c r="I8" s="210">
        <f>D8*$H$8/4</f>
        <v>5.625</v>
      </c>
      <c r="J8" s="210">
        <f>E8*H8/4</f>
        <v>3.75</v>
      </c>
      <c r="K8" s="210">
        <f>F8*H8/4</f>
        <v>1.875</v>
      </c>
      <c r="L8" s="210">
        <f>G8*H8/4</f>
        <v>2.8125</v>
      </c>
      <c r="M8" s="210">
        <f>AVERAGE(I8:L8)</f>
        <v>3.515625</v>
      </c>
      <c r="Q8" s="183" t="s">
        <v>336</v>
      </c>
      <c r="R8" s="10" t="s">
        <v>34</v>
      </c>
      <c r="S8" s="10">
        <v>5</v>
      </c>
      <c r="T8" s="67">
        <f>S8/$S$12</f>
        <v>0.22727272727272727</v>
      </c>
    </row>
    <row r="9" spans="2:20" ht="21" customHeight="1">
      <c r="B9" s="192"/>
      <c r="C9" s="188" t="s">
        <v>316</v>
      </c>
      <c r="D9" s="210">
        <f>Vulnerabilidad!S9</f>
        <v>4.5</v>
      </c>
      <c r="E9" s="210">
        <f>Vulnerabilidad!T9</f>
        <v>2</v>
      </c>
      <c r="F9" s="210">
        <f>Vulnerabilidad!U9</f>
        <v>2</v>
      </c>
      <c r="G9" s="210">
        <f>Vulnerabilidad!V9</f>
        <v>2</v>
      </c>
      <c r="H9" s="210">
        <f t="shared" ref="H9:H29" si="0">AVERAGE(D9:G9)</f>
        <v>2.625</v>
      </c>
      <c r="I9" s="210">
        <f t="shared" ref="I9:I29" si="1">D9*$H$8/4</f>
        <v>4.21875</v>
      </c>
      <c r="J9" s="210">
        <f t="shared" ref="J9:J29" si="2">E9*H9/4</f>
        <v>1.3125</v>
      </c>
      <c r="K9" s="210">
        <f t="shared" ref="K9:K29" si="3">F9*H9/4</f>
        <v>1.3125</v>
      </c>
      <c r="L9" s="210">
        <f t="shared" ref="L9:L29" si="4">G9*H9/4</f>
        <v>1.3125</v>
      </c>
      <c r="M9" s="210">
        <f t="shared" ref="M9:M29" si="5">AVERAGE(I9:L9)</f>
        <v>2.0390625</v>
      </c>
      <c r="Q9" s="184"/>
      <c r="R9" s="10" t="s">
        <v>33</v>
      </c>
      <c r="S9" s="10">
        <v>5</v>
      </c>
      <c r="T9" s="67">
        <f t="shared" ref="T9:T12" si="6">S9/$S$12</f>
        <v>0.22727272727272727</v>
      </c>
    </row>
    <row r="10" spans="2:20" ht="21" customHeight="1">
      <c r="B10" s="192"/>
      <c r="C10" s="188" t="s">
        <v>318</v>
      </c>
      <c r="D10" s="210">
        <f>Vulnerabilidad!S10</f>
        <v>4.5</v>
      </c>
      <c r="E10" s="210">
        <f>Vulnerabilidad!T10</f>
        <v>4.5</v>
      </c>
      <c r="F10" s="210">
        <f>Vulnerabilidad!U10</f>
        <v>2</v>
      </c>
      <c r="G10" s="210">
        <f>Vulnerabilidad!V10</f>
        <v>3</v>
      </c>
      <c r="H10" s="210">
        <f t="shared" si="0"/>
        <v>3.5</v>
      </c>
      <c r="I10" s="210">
        <f t="shared" si="1"/>
        <v>4.21875</v>
      </c>
      <c r="J10" s="210">
        <f t="shared" si="2"/>
        <v>3.9375</v>
      </c>
      <c r="K10" s="210">
        <f t="shared" si="3"/>
        <v>1.75</v>
      </c>
      <c r="L10" s="210">
        <f t="shared" si="4"/>
        <v>2.625</v>
      </c>
      <c r="M10" s="210">
        <f t="shared" si="5"/>
        <v>3.1328125</v>
      </c>
      <c r="Q10" s="184"/>
      <c r="R10" s="10" t="s">
        <v>32</v>
      </c>
      <c r="S10" s="10">
        <v>5</v>
      </c>
      <c r="T10" s="67">
        <f t="shared" si="6"/>
        <v>0.22727272727272727</v>
      </c>
    </row>
    <row r="11" spans="2:20" ht="21" customHeight="1">
      <c r="B11" s="192"/>
      <c r="C11" s="188" t="s">
        <v>319</v>
      </c>
      <c r="D11" s="210">
        <f>Vulnerabilidad!S11</f>
        <v>8</v>
      </c>
      <c r="E11" s="210">
        <f>Vulnerabilidad!T11</f>
        <v>3</v>
      </c>
      <c r="F11" s="210">
        <f>Vulnerabilidad!U11</f>
        <v>1</v>
      </c>
      <c r="G11" s="210">
        <f>Vulnerabilidad!V11</f>
        <v>1.5</v>
      </c>
      <c r="H11" s="210">
        <f t="shared" si="0"/>
        <v>3.375</v>
      </c>
      <c r="I11" s="210">
        <f t="shared" si="1"/>
        <v>7.5</v>
      </c>
      <c r="J11" s="210">
        <f t="shared" si="2"/>
        <v>2.53125</v>
      </c>
      <c r="K11" s="210">
        <f t="shared" si="3"/>
        <v>0.84375</v>
      </c>
      <c r="L11" s="210">
        <f t="shared" si="4"/>
        <v>1.265625</v>
      </c>
      <c r="M11" s="210">
        <f t="shared" si="5"/>
        <v>3.03515625</v>
      </c>
      <c r="Q11" s="185"/>
      <c r="R11" s="10" t="s">
        <v>13</v>
      </c>
      <c r="S11" s="10">
        <v>7</v>
      </c>
      <c r="T11" s="67">
        <f t="shared" si="6"/>
        <v>0.31818181818181818</v>
      </c>
    </row>
    <row r="12" spans="2:20" ht="21" customHeight="1">
      <c r="B12" s="192"/>
      <c r="C12" s="188" t="s">
        <v>211</v>
      </c>
      <c r="D12" s="210">
        <f>Vulnerabilidad!S12</f>
        <v>2</v>
      </c>
      <c r="E12" s="210">
        <f>Vulnerabilidad!T12</f>
        <v>2</v>
      </c>
      <c r="F12" s="210">
        <f>Vulnerabilidad!U12</f>
        <v>2</v>
      </c>
      <c r="G12" s="210">
        <f>Vulnerabilidad!V12</f>
        <v>3</v>
      </c>
      <c r="H12" s="210">
        <f t="shared" si="0"/>
        <v>2.25</v>
      </c>
      <c r="I12" s="210">
        <f t="shared" si="1"/>
        <v>1.875</v>
      </c>
      <c r="J12" s="210">
        <f t="shared" si="2"/>
        <v>1.125</v>
      </c>
      <c r="K12" s="210">
        <f t="shared" si="3"/>
        <v>1.125</v>
      </c>
      <c r="L12" s="210">
        <f t="shared" si="4"/>
        <v>1.6875</v>
      </c>
      <c r="M12" s="210">
        <f t="shared" si="5"/>
        <v>1.453125</v>
      </c>
      <c r="Q12" s="142" t="s">
        <v>36</v>
      </c>
      <c r="R12" s="142"/>
      <c r="S12" s="10">
        <f>SUM(S8:S11)</f>
        <v>22</v>
      </c>
      <c r="T12" s="67">
        <f t="shared" si="6"/>
        <v>1</v>
      </c>
    </row>
    <row r="13" spans="2:20" ht="21" customHeight="1">
      <c r="B13" s="192"/>
      <c r="C13" s="188" t="s">
        <v>321</v>
      </c>
      <c r="D13" s="210">
        <f>Vulnerabilidad!S13</f>
        <v>8</v>
      </c>
      <c r="E13" s="210">
        <f>Vulnerabilidad!T13</f>
        <v>1.5</v>
      </c>
      <c r="F13" s="210">
        <f>Vulnerabilidad!U13</f>
        <v>0.5</v>
      </c>
      <c r="G13" s="210">
        <f>Vulnerabilidad!V13</f>
        <v>1</v>
      </c>
      <c r="H13" s="210">
        <f t="shared" si="0"/>
        <v>2.75</v>
      </c>
      <c r="I13" s="210">
        <f t="shared" si="1"/>
        <v>7.5</v>
      </c>
      <c r="J13" s="210">
        <f t="shared" si="2"/>
        <v>1.03125</v>
      </c>
      <c r="K13" s="210">
        <f t="shared" si="3"/>
        <v>0.34375</v>
      </c>
      <c r="L13" s="210">
        <f t="shared" si="4"/>
        <v>0.6875</v>
      </c>
      <c r="M13" s="210">
        <f t="shared" si="5"/>
        <v>2.390625</v>
      </c>
    </row>
    <row r="14" spans="2:20" ht="21" customHeight="1">
      <c r="B14" s="192"/>
      <c r="C14" s="188" t="s">
        <v>344</v>
      </c>
      <c r="D14" s="210">
        <f>Vulnerabilidad!S14</f>
        <v>6</v>
      </c>
      <c r="E14" s="210">
        <f>Vulnerabilidad!T14</f>
        <v>4</v>
      </c>
      <c r="F14" s="210">
        <f>Vulnerabilidad!U14</f>
        <v>2</v>
      </c>
      <c r="G14" s="210">
        <f>Vulnerabilidad!V14</f>
        <v>6</v>
      </c>
      <c r="H14" s="210">
        <f t="shared" si="0"/>
        <v>4.5</v>
      </c>
      <c r="I14" s="210">
        <f t="shared" si="1"/>
        <v>5.625</v>
      </c>
      <c r="J14" s="210">
        <f t="shared" si="2"/>
        <v>4.5</v>
      </c>
      <c r="K14" s="210">
        <f t="shared" si="3"/>
        <v>2.25</v>
      </c>
      <c r="L14" s="210">
        <f t="shared" si="4"/>
        <v>6.75</v>
      </c>
      <c r="M14" s="210">
        <f t="shared" si="5"/>
        <v>4.78125</v>
      </c>
    </row>
    <row r="15" spans="2:20" ht="21" customHeight="1">
      <c r="B15" s="192"/>
      <c r="C15" s="188" t="s">
        <v>322</v>
      </c>
      <c r="D15" s="210">
        <f>Vulnerabilidad!S15</f>
        <v>4.5</v>
      </c>
      <c r="E15" s="210">
        <f>Vulnerabilidad!T15</f>
        <v>4.5</v>
      </c>
      <c r="F15" s="210">
        <f>Vulnerabilidad!U15</f>
        <v>2</v>
      </c>
      <c r="G15" s="210">
        <f>Vulnerabilidad!V15</f>
        <v>6</v>
      </c>
      <c r="H15" s="210">
        <f t="shared" si="0"/>
        <v>4.25</v>
      </c>
      <c r="I15" s="210">
        <f t="shared" si="1"/>
        <v>4.21875</v>
      </c>
      <c r="J15" s="210">
        <f t="shared" si="2"/>
        <v>4.78125</v>
      </c>
      <c r="K15" s="210">
        <f t="shared" si="3"/>
        <v>2.125</v>
      </c>
      <c r="L15" s="210">
        <f t="shared" si="4"/>
        <v>6.375</v>
      </c>
      <c r="M15" s="210">
        <f t="shared" si="5"/>
        <v>4.375</v>
      </c>
    </row>
    <row r="16" spans="2:20" ht="21" customHeight="1">
      <c r="B16" s="193" t="s">
        <v>345</v>
      </c>
      <c r="C16" s="188" t="s">
        <v>324</v>
      </c>
      <c r="D16" s="210">
        <f>Vulnerabilidad!S16</f>
        <v>2</v>
      </c>
      <c r="E16" s="210">
        <f>Vulnerabilidad!T16</f>
        <v>4</v>
      </c>
      <c r="F16" s="210">
        <f>Vulnerabilidad!U16</f>
        <v>2</v>
      </c>
      <c r="G16" s="210">
        <f>Vulnerabilidad!V16</f>
        <v>1.5</v>
      </c>
      <c r="H16" s="210">
        <f t="shared" si="0"/>
        <v>2.375</v>
      </c>
      <c r="I16" s="210">
        <f t="shared" si="1"/>
        <v>1.875</v>
      </c>
      <c r="J16" s="210">
        <f t="shared" si="2"/>
        <v>2.375</v>
      </c>
      <c r="K16" s="210">
        <f t="shared" si="3"/>
        <v>1.1875</v>
      </c>
      <c r="L16" s="210">
        <f t="shared" si="4"/>
        <v>0.890625</v>
      </c>
      <c r="M16" s="210">
        <f t="shared" si="5"/>
        <v>1.58203125</v>
      </c>
    </row>
    <row r="17" spans="2:20" ht="21" customHeight="1">
      <c r="B17" s="193"/>
      <c r="C17" s="188" t="s">
        <v>250</v>
      </c>
      <c r="D17" s="210">
        <f>Vulnerabilidad!S17</f>
        <v>8</v>
      </c>
      <c r="E17" s="210">
        <f>Vulnerabilidad!T17</f>
        <v>2</v>
      </c>
      <c r="F17" s="210">
        <f>Vulnerabilidad!U17</f>
        <v>2</v>
      </c>
      <c r="G17" s="210">
        <f>Vulnerabilidad!V17</f>
        <v>2</v>
      </c>
      <c r="H17" s="210">
        <f t="shared" si="0"/>
        <v>3.5</v>
      </c>
      <c r="I17" s="210">
        <f t="shared" si="1"/>
        <v>7.5</v>
      </c>
      <c r="J17" s="210">
        <f t="shared" si="2"/>
        <v>1.75</v>
      </c>
      <c r="K17" s="210">
        <f t="shared" si="3"/>
        <v>1.75</v>
      </c>
      <c r="L17" s="210">
        <f t="shared" si="4"/>
        <v>1.75</v>
      </c>
      <c r="M17" s="210">
        <f t="shared" si="5"/>
        <v>3.1875</v>
      </c>
    </row>
    <row r="18" spans="2:20" ht="21" customHeight="1">
      <c r="B18" s="193"/>
      <c r="C18" s="188" t="s">
        <v>325</v>
      </c>
      <c r="D18" s="210">
        <f>Vulnerabilidad!S18</f>
        <v>6</v>
      </c>
      <c r="E18" s="210">
        <f>Vulnerabilidad!T18</f>
        <v>4.5</v>
      </c>
      <c r="F18" s="210">
        <f>Vulnerabilidad!U18</f>
        <v>1</v>
      </c>
      <c r="G18" s="210">
        <f>Vulnerabilidad!V18</f>
        <v>3</v>
      </c>
      <c r="H18" s="210">
        <f t="shared" si="0"/>
        <v>3.625</v>
      </c>
      <c r="I18" s="210">
        <f t="shared" si="1"/>
        <v>5.625</v>
      </c>
      <c r="J18" s="210">
        <f t="shared" si="2"/>
        <v>4.078125</v>
      </c>
      <c r="K18" s="210">
        <f t="shared" si="3"/>
        <v>0.90625</v>
      </c>
      <c r="L18" s="210">
        <f t="shared" si="4"/>
        <v>2.71875</v>
      </c>
      <c r="M18" s="210">
        <f t="shared" si="5"/>
        <v>3.33203125</v>
      </c>
    </row>
    <row r="19" spans="2:20" ht="21" customHeight="1">
      <c r="B19" s="192" t="s">
        <v>253</v>
      </c>
      <c r="C19" s="188" t="s">
        <v>254</v>
      </c>
      <c r="D19" s="210">
        <f>Vulnerabilidad!S19</f>
        <v>6</v>
      </c>
      <c r="E19" s="210">
        <f>Vulnerabilidad!T19</f>
        <v>4.5</v>
      </c>
      <c r="F19" s="210">
        <f>Vulnerabilidad!U19</f>
        <v>1.5</v>
      </c>
      <c r="G19" s="210">
        <f>Vulnerabilidad!V19</f>
        <v>6</v>
      </c>
      <c r="H19" s="210">
        <f t="shared" si="0"/>
        <v>4.5</v>
      </c>
      <c r="I19" s="210">
        <f t="shared" si="1"/>
        <v>5.625</v>
      </c>
      <c r="J19" s="210">
        <f t="shared" si="2"/>
        <v>5.0625</v>
      </c>
      <c r="K19" s="210">
        <f t="shared" si="3"/>
        <v>1.6875</v>
      </c>
      <c r="L19" s="210">
        <f t="shared" si="4"/>
        <v>6.75</v>
      </c>
      <c r="M19" s="210">
        <f t="shared" si="5"/>
        <v>4.78125</v>
      </c>
      <c r="Q19" s="10" t="s">
        <v>381</v>
      </c>
      <c r="R19" s="138" t="s">
        <v>20</v>
      </c>
      <c r="S19" s="138"/>
      <c r="T19" s="10" t="s">
        <v>377</v>
      </c>
    </row>
    <row r="20" spans="2:20" ht="21" customHeight="1">
      <c r="B20" s="192"/>
      <c r="C20" s="188" t="s">
        <v>326</v>
      </c>
      <c r="D20" s="210">
        <f>Vulnerabilidad!S20</f>
        <v>3</v>
      </c>
      <c r="E20" s="210">
        <f>Vulnerabilidad!T20</f>
        <v>2</v>
      </c>
      <c r="F20" s="210">
        <f>Vulnerabilidad!U20</f>
        <v>1</v>
      </c>
      <c r="G20" s="210">
        <f>Vulnerabilidad!V20</f>
        <v>4</v>
      </c>
      <c r="H20" s="210">
        <f t="shared" si="0"/>
        <v>2.5</v>
      </c>
      <c r="I20" s="210">
        <f t="shared" si="1"/>
        <v>2.8125</v>
      </c>
      <c r="J20" s="210">
        <f t="shared" si="2"/>
        <v>1.25</v>
      </c>
      <c r="K20" s="210">
        <f t="shared" si="3"/>
        <v>0.625</v>
      </c>
      <c r="L20" s="210">
        <f t="shared" si="4"/>
        <v>2.5</v>
      </c>
      <c r="M20" s="210">
        <f t="shared" si="5"/>
        <v>1.796875</v>
      </c>
      <c r="Q20" s="138" t="s">
        <v>337</v>
      </c>
      <c r="R20" s="10" t="s">
        <v>35</v>
      </c>
      <c r="S20" s="10">
        <v>1</v>
      </c>
      <c r="T20" s="67">
        <f>S20/$S$24</f>
        <v>4.5454545454545456E-2</v>
      </c>
    </row>
    <row r="21" spans="2:20" ht="21" customHeight="1">
      <c r="B21" s="192"/>
      <c r="C21" s="188" t="s">
        <v>327</v>
      </c>
      <c r="D21" s="210">
        <f>Vulnerabilidad!S21</f>
        <v>6</v>
      </c>
      <c r="E21" s="210">
        <f>Vulnerabilidad!T21</f>
        <v>6</v>
      </c>
      <c r="F21" s="210">
        <f>Vulnerabilidad!U21</f>
        <v>2</v>
      </c>
      <c r="G21" s="210">
        <f>Vulnerabilidad!V21</f>
        <v>2</v>
      </c>
      <c r="H21" s="210">
        <f t="shared" si="0"/>
        <v>4</v>
      </c>
      <c r="I21" s="210">
        <f t="shared" si="1"/>
        <v>5.625</v>
      </c>
      <c r="J21" s="210">
        <f t="shared" si="2"/>
        <v>6</v>
      </c>
      <c r="K21" s="210">
        <f t="shared" si="3"/>
        <v>2</v>
      </c>
      <c r="L21" s="210">
        <f t="shared" si="4"/>
        <v>2</v>
      </c>
      <c r="M21" s="210">
        <f t="shared" si="5"/>
        <v>3.90625</v>
      </c>
      <c r="Q21" s="138"/>
      <c r="R21" s="10" t="s">
        <v>33</v>
      </c>
      <c r="S21" s="10">
        <v>3</v>
      </c>
      <c r="T21" s="67">
        <f t="shared" ref="T21:T24" si="7">S21/$S$24</f>
        <v>0.13636363636363635</v>
      </c>
    </row>
    <row r="22" spans="2:20" ht="21" customHeight="1">
      <c r="B22" s="206" t="s">
        <v>259</v>
      </c>
      <c r="C22" s="188" t="s">
        <v>328</v>
      </c>
      <c r="D22" s="210">
        <f>Vulnerabilidad!S22</f>
        <v>4.5</v>
      </c>
      <c r="E22" s="210">
        <f>Vulnerabilidad!T22</f>
        <v>4.5</v>
      </c>
      <c r="F22" s="210">
        <f>Vulnerabilidad!U22</f>
        <v>1</v>
      </c>
      <c r="G22" s="210">
        <f>Vulnerabilidad!V22</f>
        <v>3</v>
      </c>
      <c r="H22" s="210">
        <f t="shared" si="0"/>
        <v>3.25</v>
      </c>
      <c r="I22" s="210">
        <f t="shared" si="1"/>
        <v>4.21875</v>
      </c>
      <c r="J22" s="210">
        <f t="shared" si="2"/>
        <v>3.65625</v>
      </c>
      <c r="K22" s="210">
        <f t="shared" si="3"/>
        <v>0.8125</v>
      </c>
      <c r="L22" s="210">
        <f t="shared" si="4"/>
        <v>2.4375</v>
      </c>
      <c r="M22" s="210">
        <f t="shared" si="5"/>
        <v>2.78125</v>
      </c>
      <c r="Q22" s="138"/>
      <c r="R22" s="10" t="s">
        <v>32</v>
      </c>
      <c r="S22" s="10">
        <v>8</v>
      </c>
      <c r="T22" s="67">
        <f t="shared" si="7"/>
        <v>0.36363636363636365</v>
      </c>
    </row>
    <row r="23" spans="2:20" ht="21" customHeight="1">
      <c r="B23" s="207"/>
      <c r="C23" s="188" t="s">
        <v>254</v>
      </c>
      <c r="D23" s="210">
        <f>Vulnerabilidad!S23</f>
        <v>8</v>
      </c>
      <c r="E23" s="210">
        <f>Vulnerabilidad!T23</f>
        <v>3</v>
      </c>
      <c r="F23" s="210">
        <f>Vulnerabilidad!U23</f>
        <v>2</v>
      </c>
      <c r="G23" s="210">
        <f>Vulnerabilidad!V23</f>
        <v>2</v>
      </c>
      <c r="H23" s="210">
        <f t="shared" si="0"/>
        <v>3.75</v>
      </c>
      <c r="I23" s="210">
        <f t="shared" si="1"/>
        <v>7.5</v>
      </c>
      <c r="J23" s="210">
        <f t="shared" si="2"/>
        <v>2.8125</v>
      </c>
      <c r="K23" s="210">
        <f t="shared" si="3"/>
        <v>1.875</v>
      </c>
      <c r="L23" s="210">
        <f t="shared" si="4"/>
        <v>1.875</v>
      </c>
      <c r="M23" s="210">
        <f t="shared" si="5"/>
        <v>3.515625</v>
      </c>
      <c r="Q23" s="138"/>
      <c r="R23" s="10" t="s">
        <v>13</v>
      </c>
      <c r="S23" s="10">
        <v>10</v>
      </c>
      <c r="T23" s="67">
        <f t="shared" si="7"/>
        <v>0.45454545454545453</v>
      </c>
    </row>
    <row r="24" spans="2:20" ht="21" customHeight="1">
      <c r="B24" s="208"/>
      <c r="C24" s="188" t="s">
        <v>330</v>
      </c>
      <c r="D24" s="210">
        <f>Vulnerabilidad!S24</f>
        <v>8</v>
      </c>
      <c r="E24" s="210">
        <f>Vulnerabilidad!T24</f>
        <v>4.5</v>
      </c>
      <c r="F24" s="210">
        <f>Vulnerabilidad!U24</f>
        <v>2</v>
      </c>
      <c r="G24" s="210">
        <f>Vulnerabilidad!V24</f>
        <v>2</v>
      </c>
      <c r="H24" s="210">
        <f t="shared" si="0"/>
        <v>4.125</v>
      </c>
      <c r="I24" s="210">
        <f t="shared" si="1"/>
        <v>7.5</v>
      </c>
      <c r="J24" s="210">
        <f t="shared" si="2"/>
        <v>4.640625</v>
      </c>
      <c r="K24" s="210">
        <f t="shared" si="3"/>
        <v>2.0625</v>
      </c>
      <c r="L24" s="210">
        <f t="shared" si="4"/>
        <v>2.0625</v>
      </c>
      <c r="M24" s="210">
        <f t="shared" si="5"/>
        <v>4.06640625</v>
      </c>
      <c r="Q24" s="142" t="s">
        <v>36</v>
      </c>
      <c r="R24" s="142"/>
      <c r="S24" s="10">
        <f>SUM(S20:S23)</f>
        <v>22</v>
      </c>
      <c r="T24" s="67">
        <f t="shared" si="7"/>
        <v>1</v>
      </c>
    </row>
    <row r="25" spans="2:20" ht="21" customHeight="1">
      <c r="B25" s="196" t="s">
        <v>329</v>
      </c>
      <c r="C25" s="188" t="s">
        <v>330</v>
      </c>
      <c r="D25" s="210">
        <f>Vulnerabilidad!S25</f>
        <v>4</v>
      </c>
      <c r="E25" s="210">
        <f>Vulnerabilidad!T25</f>
        <v>4.5</v>
      </c>
      <c r="F25" s="210">
        <f>Vulnerabilidad!U25</f>
        <v>2</v>
      </c>
      <c r="G25" s="210">
        <f>Vulnerabilidad!V25</f>
        <v>1</v>
      </c>
      <c r="H25" s="210">
        <f t="shared" si="0"/>
        <v>2.875</v>
      </c>
      <c r="I25" s="210">
        <f t="shared" si="1"/>
        <v>3.75</v>
      </c>
      <c r="J25" s="210">
        <f t="shared" si="2"/>
        <v>3.234375</v>
      </c>
      <c r="K25" s="210">
        <f t="shared" si="3"/>
        <v>1.4375</v>
      </c>
      <c r="L25" s="210">
        <f t="shared" si="4"/>
        <v>0.71875</v>
      </c>
      <c r="M25" s="210">
        <f t="shared" si="5"/>
        <v>2.28515625</v>
      </c>
    </row>
    <row r="26" spans="2:20" ht="21" customHeight="1">
      <c r="B26" s="192" t="s">
        <v>331</v>
      </c>
      <c r="C26" s="188" t="s">
        <v>265</v>
      </c>
      <c r="D26" s="210">
        <f>Vulnerabilidad!S26</f>
        <v>2</v>
      </c>
      <c r="E26" s="210">
        <f>Vulnerabilidad!T26</f>
        <v>3</v>
      </c>
      <c r="F26" s="210">
        <f>Vulnerabilidad!U26</f>
        <v>2</v>
      </c>
      <c r="G26" s="210">
        <f>Vulnerabilidad!V26</f>
        <v>4.5</v>
      </c>
      <c r="H26" s="210">
        <f t="shared" si="0"/>
        <v>2.875</v>
      </c>
      <c r="I26" s="210">
        <f t="shared" si="1"/>
        <v>1.875</v>
      </c>
      <c r="J26" s="210">
        <f t="shared" si="2"/>
        <v>2.15625</v>
      </c>
      <c r="K26" s="210">
        <f t="shared" si="3"/>
        <v>1.4375</v>
      </c>
      <c r="L26" s="210">
        <f t="shared" si="4"/>
        <v>3.234375</v>
      </c>
      <c r="M26" s="210">
        <f t="shared" si="5"/>
        <v>2.17578125</v>
      </c>
    </row>
    <row r="27" spans="2:20" ht="21" customHeight="1">
      <c r="B27" s="192"/>
      <c r="C27" s="188" t="s">
        <v>244</v>
      </c>
      <c r="D27" s="210">
        <f>Vulnerabilidad!S27</f>
        <v>3</v>
      </c>
      <c r="E27" s="210">
        <f>Vulnerabilidad!T27</f>
        <v>8</v>
      </c>
      <c r="F27" s="210">
        <f>Vulnerabilidad!U27</f>
        <v>4</v>
      </c>
      <c r="G27" s="210">
        <f>Vulnerabilidad!V27</f>
        <v>3</v>
      </c>
      <c r="H27" s="210">
        <f t="shared" si="0"/>
        <v>4.5</v>
      </c>
      <c r="I27" s="210">
        <f t="shared" si="1"/>
        <v>2.8125</v>
      </c>
      <c r="J27" s="210">
        <f t="shared" si="2"/>
        <v>9</v>
      </c>
      <c r="K27" s="210">
        <f t="shared" si="3"/>
        <v>4.5</v>
      </c>
      <c r="L27" s="210">
        <f t="shared" si="4"/>
        <v>3.375</v>
      </c>
      <c r="M27" s="210">
        <f t="shared" si="5"/>
        <v>4.921875</v>
      </c>
    </row>
    <row r="28" spans="2:20" ht="21" customHeight="1">
      <c r="B28" s="192"/>
      <c r="C28" s="188" t="s">
        <v>248</v>
      </c>
      <c r="D28" s="210">
        <f>Vulnerabilidad!S28</f>
        <v>2</v>
      </c>
      <c r="E28" s="210">
        <f>Vulnerabilidad!T28</f>
        <v>6</v>
      </c>
      <c r="F28" s="210">
        <f>Vulnerabilidad!U28</f>
        <v>6</v>
      </c>
      <c r="G28" s="210">
        <f>Vulnerabilidad!V28</f>
        <v>1</v>
      </c>
      <c r="H28" s="210">
        <f t="shared" si="0"/>
        <v>3.75</v>
      </c>
      <c r="I28" s="210">
        <f t="shared" si="1"/>
        <v>1.875</v>
      </c>
      <c r="J28" s="210">
        <f t="shared" si="2"/>
        <v>5.625</v>
      </c>
      <c r="K28" s="210">
        <f t="shared" si="3"/>
        <v>5.625</v>
      </c>
      <c r="L28" s="210">
        <f t="shared" si="4"/>
        <v>0.9375</v>
      </c>
      <c r="M28" s="210">
        <f t="shared" si="5"/>
        <v>3.515625</v>
      </c>
    </row>
    <row r="29" spans="2:20" ht="21" customHeight="1">
      <c r="B29" s="192"/>
      <c r="C29" s="188" t="s">
        <v>270</v>
      </c>
      <c r="D29" s="210">
        <f>Vulnerabilidad!S29</f>
        <v>1</v>
      </c>
      <c r="E29" s="210">
        <f>Vulnerabilidad!T29</f>
        <v>4.5</v>
      </c>
      <c r="F29" s="210">
        <f>Vulnerabilidad!U29</f>
        <v>3</v>
      </c>
      <c r="G29" s="210">
        <f>Vulnerabilidad!V29</f>
        <v>1</v>
      </c>
      <c r="H29" s="210">
        <f t="shared" si="0"/>
        <v>2.375</v>
      </c>
      <c r="I29" s="210">
        <f t="shared" si="1"/>
        <v>0.9375</v>
      </c>
      <c r="J29" s="210">
        <f t="shared" si="2"/>
        <v>2.671875</v>
      </c>
      <c r="K29" s="210">
        <f t="shared" si="3"/>
        <v>1.78125</v>
      </c>
      <c r="L29" s="210">
        <f t="shared" si="4"/>
        <v>0.59375</v>
      </c>
      <c r="M29" s="210">
        <f t="shared" si="5"/>
        <v>1.49609375</v>
      </c>
    </row>
    <row r="31" spans="2:20">
      <c r="Q31" s="10" t="s">
        <v>381</v>
      </c>
      <c r="R31" s="142" t="s">
        <v>20</v>
      </c>
      <c r="S31" s="142"/>
      <c r="T31" s="10" t="s">
        <v>377</v>
      </c>
    </row>
    <row r="32" spans="2:20">
      <c r="Q32" s="245" t="s">
        <v>338</v>
      </c>
      <c r="R32" s="10" t="s">
        <v>33</v>
      </c>
      <c r="S32" s="10">
        <v>1</v>
      </c>
      <c r="T32" s="67">
        <f>S32/S35</f>
        <v>4.5454545454545456E-2</v>
      </c>
    </row>
    <row r="33" spans="3:20">
      <c r="Q33" s="246"/>
      <c r="R33" s="10" t="s">
        <v>32</v>
      </c>
      <c r="S33" s="10">
        <v>1</v>
      </c>
      <c r="T33" s="67">
        <f>S33/S35</f>
        <v>4.5454545454545456E-2</v>
      </c>
    </row>
    <row r="34" spans="3:20">
      <c r="C34" s="10" t="s">
        <v>369</v>
      </c>
      <c r="D34" s="10"/>
      <c r="E34" s="10"/>
      <c r="F34" s="10"/>
      <c r="G34" s="10"/>
      <c r="H34" s="10"/>
      <c r="I34" s="10"/>
      <c r="J34" s="10"/>
      <c r="K34" s="10"/>
      <c r="Q34" s="247"/>
      <c r="R34" s="10" t="s">
        <v>13</v>
      </c>
      <c r="S34" s="10">
        <v>20</v>
      </c>
      <c r="T34" s="67">
        <f>S34/S35</f>
        <v>0.90909090909090906</v>
      </c>
    </row>
    <row r="35" spans="3:20">
      <c r="C35" s="146" t="s">
        <v>22</v>
      </c>
      <c r="D35" s="146"/>
      <c r="E35" s="225" t="s">
        <v>360</v>
      </c>
      <c r="F35" s="226"/>
      <c r="G35" s="170" t="s">
        <v>373</v>
      </c>
      <c r="H35" s="216"/>
      <c r="I35" s="216"/>
      <c r="J35" s="216"/>
      <c r="K35" s="171"/>
      <c r="Q35" s="142" t="s">
        <v>36</v>
      </c>
      <c r="R35" s="142"/>
      <c r="S35" s="10">
        <f>SUM(S32:S34)</f>
        <v>22</v>
      </c>
      <c r="T35" s="252">
        <f>S35/S35</f>
        <v>1</v>
      </c>
    </row>
    <row r="36" spans="3:20">
      <c r="C36" s="172" t="s">
        <v>24</v>
      </c>
      <c r="D36" s="172"/>
      <c r="E36" s="227" t="s">
        <v>359</v>
      </c>
      <c r="F36" s="228"/>
      <c r="G36" s="170" t="s">
        <v>372</v>
      </c>
      <c r="H36" s="216"/>
      <c r="I36" s="216"/>
      <c r="J36" s="216"/>
      <c r="K36" s="171"/>
    </row>
    <row r="37" spans="3:20">
      <c r="C37" s="143" t="s">
        <v>33</v>
      </c>
      <c r="D37" s="143"/>
      <c r="E37" s="229" t="s">
        <v>361</v>
      </c>
      <c r="F37" s="230"/>
      <c r="G37" s="170" t="s">
        <v>371</v>
      </c>
      <c r="H37" s="216"/>
      <c r="I37" s="216"/>
      <c r="J37" s="216"/>
      <c r="K37" s="171"/>
    </row>
    <row r="38" spans="3:20">
      <c r="C38" s="160" t="s">
        <v>34</v>
      </c>
      <c r="D38" s="160"/>
      <c r="E38" s="231" t="s">
        <v>362</v>
      </c>
      <c r="F38" s="232"/>
      <c r="G38" s="170" t="s">
        <v>370</v>
      </c>
      <c r="H38" s="216"/>
      <c r="I38" s="216"/>
      <c r="J38" s="216"/>
      <c r="K38" s="171"/>
    </row>
    <row r="39" spans="3:20">
      <c r="C39" s="161" t="s">
        <v>35</v>
      </c>
      <c r="D39" s="161"/>
      <c r="E39" s="233">
        <v>5</v>
      </c>
      <c r="F39" s="234"/>
      <c r="G39" s="170" t="s">
        <v>374</v>
      </c>
      <c r="H39" s="216"/>
      <c r="I39" s="216"/>
      <c r="J39" s="216"/>
      <c r="K39" s="171"/>
    </row>
    <row r="45" spans="3:20">
      <c r="Q45" s="10" t="s">
        <v>381</v>
      </c>
      <c r="R45" s="142" t="s">
        <v>20</v>
      </c>
      <c r="S45" s="142"/>
      <c r="T45" s="10" t="s">
        <v>377</v>
      </c>
    </row>
    <row r="46" spans="3:20">
      <c r="Q46" s="138" t="s">
        <v>339</v>
      </c>
      <c r="R46" s="10" t="s">
        <v>33</v>
      </c>
      <c r="S46" s="10">
        <v>3</v>
      </c>
      <c r="T46" s="67">
        <f>S46/S49</f>
        <v>0.13636363636363635</v>
      </c>
    </row>
    <row r="47" spans="3:20">
      <c r="Q47" s="138"/>
      <c r="R47" s="10" t="s">
        <v>32</v>
      </c>
      <c r="S47" s="10">
        <v>2</v>
      </c>
      <c r="T47" s="67">
        <f>S47/S49</f>
        <v>9.0909090909090912E-2</v>
      </c>
    </row>
    <row r="48" spans="3:20">
      <c r="Q48" s="138"/>
      <c r="R48" s="10" t="s">
        <v>13</v>
      </c>
      <c r="S48" s="10">
        <v>17</v>
      </c>
      <c r="T48" s="67">
        <f>S48/S49</f>
        <v>0.77272727272727271</v>
      </c>
    </row>
    <row r="49" spans="17:20">
      <c r="Q49" s="142" t="s">
        <v>36</v>
      </c>
      <c r="R49" s="142"/>
      <c r="S49" s="10">
        <f>SUM(S46:S48)</f>
        <v>22</v>
      </c>
      <c r="T49" s="67">
        <f>S49/S49</f>
        <v>1</v>
      </c>
    </row>
  </sheetData>
  <mergeCells count="44">
    <mergeCell ref="Q49:R49"/>
    <mergeCell ref="R45:S45"/>
    <mergeCell ref="Q20:Q23"/>
    <mergeCell ref="Q35:R35"/>
    <mergeCell ref="R31:S31"/>
    <mergeCell ref="Q32:Q34"/>
    <mergeCell ref="Q46:Q48"/>
    <mergeCell ref="R7:S7"/>
    <mergeCell ref="Q12:R12"/>
    <mergeCell ref="Q8:Q11"/>
    <mergeCell ref="R19:S19"/>
    <mergeCell ref="Q24:R24"/>
    <mergeCell ref="C39:D39"/>
    <mergeCell ref="E39:F39"/>
    <mergeCell ref="G39:K39"/>
    <mergeCell ref="C37:D37"/>
    <mergeCell ref="E37:F37"/>
    <mergeCell ref="G37:K37"/>
    <mergeCell ref="C38:D38"/>
    <mergeCell ref="E38:F38"/>
    <mergeCell ref="G38:K38"/>
    <mergeCell ref="C35:D35"/>
    <mergeCell ref="E35:F35"/>
    <mergeCell ref="G35:K35"/>
    <mergeCell ref="C36:D36"/>
    <mergeCell ref="E36:F36"/>
    <mergeCell ref="G36:K36"/>
    <mergeCell ref="B8:B15"/>
    <mergeCell ref="B16:B18"/>
    <mergeCell ref="B19:B21"/>
    <mergeCell ref="B22:B24"/>
    <mergeCell ref="B26:B29"/>
    <mergeCell ref="B3:C7"/>
    <mergeCell ref="I3:L3"/>
    <mergeCell ref="M3:M7"/>
    <mergeCell ref="I4:I7"/>
    <mergeCell ref="J4:J7"/>
    <mergeCell ref="K4:K7"/>
    <mergeCell ref="L4:L7"/>
    <mergeCell ref="D3:D7"/>
    <mergeCell ref="E3:E7"/>
    <mergeCell ref="F3:F7"/>
    <mergeCell ref="G3:G7"/>
    <mergeCell ref="H3:H7"/>
  </mergeCells>
  <phoneticPr fontId="26" type="noConversion"/>
  <conditionalFormatting sqref="M8:M29">
    <cfRule type="cellIs" dxfId="9" priority="6" operator="equal">
      <formula>5</formula>
    </cfRule>
    <cfRule type="cellIs" dxfId="8" priority="7" stopIfTrue="1" operator="between">
      <formula>4</formula>
      <formula>5</formula>
    </cfRule>
    <cfRule type="cellIs" dxfId="7" priority="8" stopIfTrue="1" operator="between">
      <formula>3</formula>
      <formula>4</formula>
    </cfRule>
    <cfRule type="cellIs" dxfId="6" priority="9" stopIfTrue="1" operator="between">
      <formula>2</formula>
      <formula>3</formula>
    </cfRule>
    <cfRule type="cellIs" dxfId="5" priority="10" operator="lessThan">
      <formula>1.9</formula>
    </cfRule>
  </conditionalFormatting>
  <conditionalFormatting sqref="D8:L29">
    <cfRule type="cellIs" dxfId="4" priority="1" stopIfTrue="1" operator="greaterThanOrEqual">
      <formula>9</formula>
    </cfRule>
    <cfRule type="cellIs" dxfId="3" priority="2" operator="between">
      <formula>7</formula>
      <formula>8.9</formula>
    </cfRule>
    <cfRule type="cellIs" dxfId="2" priority="3" operator="between">
      <formula>5</formula>
      <formula>6.9</formula>
    </cfRule>
    <cfRule type="cellIs" dxfId="1" priority="4" operator="between">
      <formula>3</formula>
      <formula>4.9</formula>
    </cfRule>
    <cfRule type="cellIs" dxfId="0" priority="5" operator="lessThanOrEqual">
      <formula>2.9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2A8E3-DFD7-084C-98B9-34A7CD919C25}">
  <dimension ref="A1"/>
  <sheetViews>
    <sheetView workbookViewId="0"/>
  </sheetViews>
  <sheetFormatPr baseColWidth="10" defaultRowHeight="16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0269E-1208-CB47-943C-62E4A536A454}">
  <dimension ref="B4:S32"/>
  <sheetViews>
    <sheetView topLeftCell="B1" workbookViewId="0">
      <selection activeCell="J22" sqref="J22:M27"/>
    </sheetView>
  </sheetViews>
  <sheetFormatPr baseColWidth="10" defaultRowHeight="16"/>
  <cols>
    <col min="1" max="1" width="10.83203125" style="1"/>
    <col min="2" max="2" width="59.1640625" style="1" bestFit="1" customWidth="1"/>
    <col min="3" max="3" width="18" style="1" bestFit="1" customWidth="1"/>
    <col min="4" max="4" width="10.83203125" style="1"/>
    <col min="5" max="5" width="13.1640625" style="1" bestFit="1" customWidth="1"/>
    <col min="6" max="9" width="10.83203125" style="1"/>
    <col min="10" max="10" width="47.6640625" style="1" bestFit="1" customWidth="1"/>
    <col min="11" max="11" width="19.1640625" style="1" customWidth="1"/>
    <col min="12" max="12" width="17.33203125" style="1" customWidth="1"/>
    <col min="13" max="13" width="15.83203125" style="1" customWidth="1"/>
    <col min="14" max="16384" width="10.83203125" style="1"/>
  </cols>
  <sheetData>
    <row r="4" spans="2:16">
      <c r="O4" s="14" t="s">
        <v>31</v>
      </c>
      <c r="P4" s="14" t="s">
        <v>20</v>
      </c>
    </row>
    <row r="5" spans="2:16">
      <c r="O5" s="15" t="s">
        <v>44</v>
      </c>
      <c r="P5" s="16" t="s">
        <v>13</v>
      </c>
    </row>
    <row r="6" spans="2:16">
      <c r="O6" s="17" t="s">
        <v>45</v>
      </c>
      <c r="P6" s="18" t="s">
        <v>32</v>
      </c>
    </row>
    <row r="7" spans="2:16">
      <c r="O7" s="19" t="s">
        <v>46</v>
      </c>
      <c r="P7" s="20" t="s">
        <v>33</v>
      </c>
    </row>
    <row r="8" spans="2:16">
      <c r="B8" s="147" t="s">
        <v>57</v>
      </c>
      <c r="C8" s="149" t="s">
        <v>212</v>
      </c>
      <c r="D8" s="150"/>
      <c r="E8" s="151" t="s">
        <v>58</v>
      </c>
      <c r="F8" s="151"/>
      <c r="G8" s="152" t="s">
        <v>65</v>
      </c>
      <c r="O8" s="21" t="s">
        <v>47</v>
      </c>
      <c r="P8" s="22" t="s">
        <v>34</v>
      </c>
    </row>
    <row r="9" spans="2:16" ht="29" customHeight="1">
      <c r="B9" s="148"/>
      <c r="C9" s="108" t="s">
        <v>59</v>
      </c>
      <c r="D9" s="108" t="s">
        <v>60</v>
      </c>
      <c r="E9" s="151"/>
      <c r="F9" s="151"/>
      <c r="G9" s="152"/>
      <c r="J9" s="11" t="s">
        <v>18</v>
      </c>
      <c r="K9" s="12" t="s">
        <v>19</v>
      </c>
      <c r="L9" s="12" t="s">
        <v>20</v>
      </c>
      <c r="O9" s="23" t="s">
        <v>120</v>
      </c>
      <c r="P9" s="24" t="s">
        <v>35</v>
      </c>
    </row>
    <row r="10" spans="2:16" ht="17" thickBot="1">
      <c r="B10" s="35" t="s">
        <v>49</v>
      </c>
      <c r="C10">
        <v>5.4500000000000002E-4</v>
      </c>
      <c r="D10" s="55">
        <f>C10/$C$19</f>
        <v>6.4150174971073582E-4</v>
      </c>
      <c r="E10" s="37">
        <v>1</v>
      </c>
      <c r="F10" s="38" t="s">
        <v>61</v>
      </c>
      <c r="G10" s="153">
        <v>3</v>
      </c>
      <c r="J10" s="30" t="s">
        <v>21</v>
      </c>
      <c r="K10" s="30" t="s">
        <v>22</v>
      </c>
      <c r="L10" s="30">
        <v>1</v>
      </c>
    </row>
    <row r="11" spans="2:16" ht="17" thickBot="1">
      <c r="B11" s="39" t="s">
        <v>50</v>
      </c>
      <c r="C11">
        <v>3.7699999999999999E-3</v>
      </c>
      <c r="D11" s="55">
        <f t="shared" ref="D11:D18" si="0">C11/$C$19</f>
        <v>4.4375442135953643E-3</v>
      </c>
      <c r="E11" s="37">
        <v>1</v>
      </c>
      <c r="F11" s="38" t="s">
        <v>61</v>
      </c>
      <c r="G11" s="154"/>
      <c r="J11" s="13" t="s">
        <v>23</v>
      </c>
      <c r="K11" s="13" t="s">
        <v>24</v>
      </c>
      <c r="L11" s="13">
        <v>2</v>
      </c>
    </row>
    <row r="12" spans="2:16" ht="17" thickBot="1">
      <c r="B12" s="40" t="s">
        <v>51</v>
      </c>
      <c r="C12">
        <v>1.4474000000000001E-2</v>
      </c>
      <c r="D12" s="55">
        <f t="shared" si="0"/>
        <v>1.7036873991400348E-2</v>
      </c>
      <c r="E12" s="37">
        <v>2</v>
      </c>
      <c r="F12" s="41" t="s">
        <v>24</v>
      </c>
      <c r="G12" s="154"/>
      <c r="J12" s="13" t="s">
        <v>25</v>
      </c>
      <c r="K12" s="13" t="s">
        <v>26</v>
      </c>
      <c r="L12" s="13">
        <v>3</v>
      </c>
    </row>
    <row r="13" spans="2:16" ht="17" thickBot="1">
      <c r="B13" s="42" t="s">
        <v>52</v>
      </c>
      <c r="C13">
        <v>8.3401000000000003E-2</v>
      </c>
      <c r="D13" s="55">
        <f t="shared" si="0"/>
        <v>9.8168600784633159E-2</v>
      </c>
      <c r="E13" s="37">
        <v>2</v>
      </c>
      <c r="F13" s="41" t="s">
        <v>24</v>
      </c>
      <c r="G13" s="154"/>
      <c r="J13" s="13" t="s">
        <v>27</v>
      </c>
      <c r="K13" s="13" t="s">
        <v>28</v>
      </c>
      <c r="L13" s="13">
        <v>4</v>
      </c>
    </row>
    <row r="14" spans="2:16" ht="17" thickBot="1">
      <c r="B14" s="43" t="s">
        <v>53</v>
      </c>
      <c r="C14">
        <v>0.34290999999999999</v>
      </c>
      <c r="D14" s="55">
        <f t="shared" si="0"/>
        <v>0.40362819264827227</v>
      </c>
      <c r="E14" s="37">
        <v>3</v>
      </c>
      <c r="F14" s="44" t="s">
        <v>17</v>
      </c>
      <c r="G14" s="154"/>
      <c r="J14" s="13" t="s">
        <v>29</v>
      </c>
      <c r="K14" s="13" t="s">
        <v>30</v>
      </c>
      <c r="L14" s="13">
        <v>5</v>
      </c>
    </row>
    <row r="15" spans="2:16" ht="17" thickBot="1">
      <c r="B15" s="45" t="s">
        <v>54</v>
      </c>
      <c r="C15">
        <v>0.38716099999999998</v>
      </c>
      <c r="D15" s="55">
        <f t="shared" si="0"/>
        <v>0.45571460352249199</v>
      </c>
      <c r="E15" s="37">
        <v>3</v>
      </c>
      <c r="F15" s="44" t="s">
        <v>17</v>
      </c>
      <c r="G15" s="154"/>
    </row>
    <row r="16" spans="2:16" ht="17" thickBot="1">
      <c r="B16" s="46" t="s">
        <v>55</v>
      </c>
      <c r="C16">
        <v>1.7308E-2</v>
      </c>
      <c r="D16" s="55">
        <f t="shared" si="0"/>
        <v>2.0372683089896173E-2</v>
      </c>
      <c r="E16" s="37">
        <v>4</v>
      </c>
      <c r="F16" s="47" t="s">
        <v>28</v>
      </c>
      <c r="G16" s="154"/>
    </row>
    <row r="17" spans="2:19">
      <c r="B17" s="48" t="s">
        <v>62</v>
      </c>
      <c r="C17" s="36">
        <v>0</v>
      </c>
      <c r="D17" s="55">
        <f t="shared" si="0"/>
        <v>0</v>
      </c>
      <c r="E17" s="37">
        <v>4</v>
      </c>
      <c r="F17" s="47" t="s">
        <v>28</v>
      </c>
      <c r="G17" s="154"/>
      <c r="R17"/>
    </row>
    <row r="18" spans="2:19" ht="17" thickBot="1">
      <c r="B18" s="49" t="s">
        <v>63</v>
      </c>
      <c r="C18" s="50">
        <v>0</v>
      </c>
      <c r="D18" s="55">
        <f t="shared" si="0"/>
        <v>0</v>
      </c>
      <c r="E18" s="37">
        <v>5</v>
      </c>
      <c r="F18" s="51" t="s">
        <v>64</v>
      </c>
      <c r="G18" s="155"/>
      <c r="R18">
        <v>3.7699999999999999E-3</v>
      </c>
      <c r="S18">
        <v>5.4500000000000002E-4</v>
      </c>
    </row>
    <row r="19" spans="2:19">
      <c r="B19" s="52" t="s">
        <v>56</v>
      </c>
      <c r="C19" s="54">
        <f>SUM(C10:C18)</f>
        <v>0.84956899999999991</v>
      </c>
      <c r="D19" s="53">
        <f>SUM(D10:D18)</f>
        <v>1.0000000000000002</v>
      </c>
      <c r="E19" s="156"/>
      <c r="F19" s="156"/>
      <c r="G19" s="10"/>
      <c r="R19">
        <v>1.4474000000000001E-2</v>
      </c>
      <c r="S19">
        <v>3.7699999999999999E-3</v>
      </c>
    </row>
    <row r="20" spans="2:19">
      <c r="R20">
        <v>8.3401000000000003E-2</v>
      </c>
      <c r="S20">
        <v>1.4474000000000001E-2</v>
      </c>
    </row>
    <row r="21" spans="2:19">
      <c r="R21">
        <v>0.34290999999999999</v>
      </c>
      <c r="S21">
        <v>8.3401000000000003E-2</v>
      </c>
    </row>
    <row r="22" spans="2:19">
      <c r="B22" s="56" t="s">
        <v>66</v>
      </c>
      <c r="C22" s="56" t="s">
        <v>214</v>
      </c>
      <c r="D22" s="56" t="s">
        <v>8</v>
      </c>
      <c r="E22" s="116" t="s">
        <v>20</v>
      </c>
      <c r="J22" s="97" t="s">
        <v>215</v>
      </c>
      <c r="K22" s="97" t="s">
        <v>216</v>
      </c>
      <c r="L22" s="97" t="s">
        <v>217</v>
      </c>
      <c r="M22" s="97" t="s">
        <v>223</v>
      </c>
      <c r="R22">
        <v>0.38716099999999998</v>
      </c>
      <c r="S22">
        <v>0.34290999999999999</v>
      </c>
    </row>
    <row r="23" spans="2:19">
      <c r="B23" s="29" t="s">
        <v>213</v>
      </c>
      <c r="C23" s="115">
        <v>3975.6404972102009</v>
      </c>
      <c r="D23" s="115">
        <v>2.1</v>
      </c>
      <c r="E23" s="10" t="s">
        <v>24</v>
      </c>
      <c r="J23" s="29" t="s">
        <v>213</v>
      </c>
      <c r="K23" s="10">
        <f>0.4*$L$10+0.4*$G$10+0.2*D23</f>
        <v>2.02</v>
      </c>
      <c r="L23" s="20" t="s">
        <v>33</v>
      </c>
      <c r="M23" s="103">
        <f>SUM(S18:S19)</f>
        <v>4.3150000000000003E-3</v>
      </c>
      <c r="R23">
        <v>1.7308E-2</v>
      </c>
      <c r="S23">
        <v>0.38716099999999998</v>
      </c>
    </row>
    <row r="24" spans="2:19">
      <c r="B24" s="111" t="s">
        <v>219</v>
      </c>
      <c r="C24" s="115">
        <v>1365.3172790637727</v>
      </c>
      <c r="D24" s="115">
        <v>2.2000000000000002</v>
      </c>
      <c r="E24" s="115" t="s">
        <v>24</v>
      </c>
      <c r="J24" s="117" t="s">
        <v>219</v>
      </c>
      <c r="K24" s="10">
        <f>0.4*$L$10+0.4*$G$10+0.2*D24</f>
        <v>2.04</v>
      </c>
      <c r="L24" s="20" t="s">
        <v>33</v>
      </c>
      <c r="M24" s="103">
        <f>SUM(S20:S21)</f>
        <v>9.7875000000000004E-2</v>
      </c>
      <c r="S24">
        <v>1.7308E-2</v>
      </c>
    </row>
    <row r="25" spans="2:19">
      <c r="B25" s="111" t="s">
        <v>220</v>
      </c>
      <c r="C25" s="115">
        <v>299.49232677223273</v>
      </c>
      <c r="D25" s="115">
        <v>2.1</v>
      </c>
      <c r="E25" s="115" t="s">
        <v>24</v>
      </c>
      <c r="J25" s="117" t="s">
        <v>220</v>
      </c>
      <c r="K25" s="10">
        <f>0.4*$L$10+0.4*$G$10+0.2*D25</f>
        <v>2.02</v>
      </c>
      <c r="L25" s="20" t="s">
        <v>33</v>
      </c>
      <c r="M25" s="103">
        <f>SUM(S22:S23)</f>
        <v>0.73007099999999991</v>
      </c>
    </row>
    <row r="26" spans="2:19">
      <c r="B26" s="111" t="s">
        <v>221</v>
      </c>
      <c r="C26" s="115">
        <v>69.784430263829321</v>
      </c>
      <c r="D26" s="115">
        <v>3.1</v>
      </c>
      <c r="E26" s="115" t="s">
        <v>26</v>
      </c>
      <c r="J26" s="117" t="s">
        <v>221</v>
      </c>
      <c r="K26" s="10">
        <f>0.4*$L$10+0.4*$G$10+0.2*D26</f>
        <v>2.2200000000000002</v>
      </c>
      <c r="L26" s="20" t="s">
        <v>33</v>
      </c>
      <c r="M26" s="103">
        <f>R23</f>
        <v>1.7308E-2</v>
      </c>
    </row>
    <row r="27" spans="2:19">
      <c r="J27" s="142" t="s">
        <v>36</v>
      </c>
      <c r="K27" s="142"/>
      <c r="L27" s="142"/>
      <c r="M27" s="119">
        <f>SUM(M23:M26)</f>
        <v>0.84956899999999991</v>
      </c>
    </row>
    <row r="28" spans="2:19">
      <c r="B28" s="109" t="s">
        <v>215</v>
      </c>
      <c r="C28" s="109" t="s">
        <v>216</v>
      </c>
      <c r="D28" s="109" t="s">
        <v>217</v>
      </c>
      <c r="E28" s="110" t="s">
        <v>218</v>
      </c>
    </row>
    <row r="29" spans="2:19">
      <c r="B29" s="29" t="s">
        <v>213</v>
      </c>
      <c r="C29" s="112">
        <v>5.3981560784632192</v>
      </c>
      <c r="D29" s="98">
        <f>C29/2</f>
        <v>2.6990780392316096</v>
      </c>
      <c r="E29" s="113" t="s">
        <v>222</v>
      </c>
    </row>
    <row r="30" spans="2:19">
      <c r="B30" s="111" t="s">
        <v>219</v>
      </c>
      <c r="C30" s="112">
        <v>5.5360750078095657</v>
      </c>
      <c r="D30" s="98">
        <f>C30/2</f>
        <v>2.7680375039047829</v>
      </c>
      <c r="E30" s="113" t="s">
        <v>222</v>
      </c>
    </row>
    <row r="31" spans="2:19">
      <c r="B31" s="111" t="s">
        <v>220</v>
      </c>
      <c r="C31" s="112">
        <v>1.7271918428292536</v>
      </c>
      <c r="D31" s="98">
        <f>C31/2</f>
        <v>0.86359592141462682</v>
      </c>
      <c r="E31" s="114" t="s">
        <v>24</v>
      </c>
    </row>
    <row r="32" spans="2:19">
      <c r="B32" s="111" t="s">
        <v>221</v>
      </c>
      <c r="C32" s="112">
        <v>6.4546176826407002</v>
      </c>
      <c r="D32" s="98">
        <f>C32/2</f>
        <v>3.2273088413203501</v>
      </c>
      <c r="E32" s="113" t="s">
        <v>222</v>
      </c>
    </row>
  </sheetData>
  <mergeCells count="7">
    <mergeCell ref="J27:L27"/>
    <mergeCell ref="B8:B9"/>
    <mergeCell ref="C8:D8"/>
    <mergeCell ref="E8:F9"/>
    <mergeCell ref="G8:G9"/>
    <mergeCell ref="G10:G18"/>
    <mergeCell ref="E19:F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614E-6DB2-654D-8AD4-BEE74B1F3B7E}">
  <dimension ref="B5:P69"/>
  <sheetViews>
    <sheetView topLeftCell="B28" workbookViewId="0">
      <selection activeCell="K44" activeCellId="1" sqref="H44:I48 K44:K48"/>
    </sheetView>
  </sheetViews>
  <sheetFormatPr baseColWidth="10" defaultRowHeight="16"/>
  <cols>
    <col min="1" max="3" width="10.83203125" style="1"/>
    <col min="4" max="4" width="31.33203125" style="1" customWidth="1"/>
    <col min="5" max="5" width="30.83203125" style="1" customWidth="1"/>
    <col min="6" max="6" width="12.1640625" style="1" customWidth="1"/>
    <col min="7" max="16384" width="10.83203125" style="1"/>
  </cols>
  <sheetData>
    <row r="5" spans="4:15">
      <c r="D5" s="28" t="s">
        <v>67</v>
      </c>
      <c r="E5" s="28" t="s">
        <v>68</v>
      </c>
      <c r="F5" s="28" t="s">
        <v>69</v>
      </c>
    </row>
    <row r="6" spans="4:15">
      <c r="D6" s="157" t="s">
        <v>70</v>
      </c>
      <c r="E6" s="57" t="s">
        <v>71</v>
      </c>
      <c r="F6" s="27">
        <v>3</v>
      </c>
    </row>
    <row r="7" spans="4:15">
      <c r="D7" s="157"/>
      <c r="E7" s="57" t="s">
        <v>72</v>
      </c>
      <c r="F7" s="27">
        <v>2</v>
      </c>
    </row>
    <row r="8" spans="4:15">
      <c r="D8" s="157"/>
      <c r="E8" s="57" t="s">
        <v>73</v>
      </c>
      <c r="F8" s="27">
        <v>1</v>
      </c>
    </row>
    <row r="9" spans="4:15">
      <c r="D9" s="157" t="s">
        <v>74</v>
      </c>
      <c r="E9" s="57" t="s">
        <v>75</v>
      </c>
      <c r="F9" s="27">
        <v>5</v>
      </c>
    </row>
    <row r="10" spans="4:15">
      <c r="D10" s="157"/>
      <c r="E10" s="57" t="s">
        <v>76</v>
      </c>
      <c r="F10" s="27">
        <v>4</v>
      </c>
      <c r="N10" s="14" t="s">
        <v>31</v>
      </c>
      <c r="O10" s="14" t="s">
        <v>20</v>
      </c>
    </row>
    <row r="11" spans="4:15">
      <c r="D11" s="157"/>
      <c r="E11" s="57" t="s">
        <v>77</v>
      </c>
      <c r="F11" s="27">
        <v>3</v>
      </c>
      <c r="N11" s="15" t="s">
        <v>44</v>
      </c>
      <c r="O11" s="16" t="s">
        <v>13</v>
      </c>
    </row>
    <row r="12" spans="4:15">
      <c r="D12" s="157"/>
      <c r="E12" s="57" t="s">
        <v>78</v>
      </c>
      <c r="F12" s="27">
        <v>2</v>
      </c>
      <c r="N12" s="17" t="s">
        <v>45</v>
      </c>
      <c r="O12" s="18" t="s">
        <v>32</v>
      </c>
    </row>
    <row r="13" spans="4:15">
      <c r="D13" s="157"/>
      <c r="E13" s="57" t="s">
        <v>79</v>
      </c>
      <c r="F13" s="27">
        <v>1</v>
      </c>
      <c r="N13" s="19" t="s">
        <v>46</v>
      </c>
      <c r="O13" s="20" t="s">
        <v>33</v>
      </c>
    </row>
    <row r="14" spans="4:15">
      <c r="D14" s="157" t="s">
        <v>80</v>
      </c>
      <c r="E14" s="57" t="s">
        <v>81</v>
      </c>
      <c r="F14" s="27">
        <v>2</v>
      </c>
      <c r="N14" s="21" t="s">
        <v>47</v>
      </c>
      <c r="O14" s="22" t="s">
        <v>34</v>
      </c>
    </row>
    <row r="15" spans="4:15">
      <c r="D15" s="157"/>
      <c r="E15" s="57" t="s">
        <v>82</v>
      </c>
      <c r="F15" s="27">
        <v>2</v>
      </c>
      <c r="N15" s="23" t="s">
        <v>120</v>
      </c>
      <c r="O15" s="24" t="s">
        <v>35</v>
      </c>
    </row>
    <row r="16" spans="4:15">
      <c r="D16" s="157"/>
      <c r="E16" s="57" t="s">
        <v>83</v>
      </c>
      <c r="F16" s="27">
        <v>3</v>
      </c>
    </row>
    <row r="17" spans="2:16">
      <c r="D17" s="157"/>
      <c r="E17" s="57" t="s">
        <v>84</v>
      </c>
      <c r="F17" s="27">
        <v>2</v>
      </c>
    </row>
    <row r="18" spans="2:16">
      <c r="D18" s="157"/>
      <c r="E18" s="57" t="s">
        <v>85</v>
      </c>
      <c r="F18" s="27">
        <v>4</v>
      </c>
    </row>
    <row r="19" spans="2:16">
      <c r="D19" s="157"/>
      <c r="E19" s="57" t="s">
        <v>86</v>
      </c>
      <c r="F19" s="27">
        <v>5</v>
      </c>
    </row>
    <row r="20" spans="2:16">
      <c r="D20" s="157" t="s">
        <v>87</v>
      </c>
      <c r="E20" s="57" t="s">
        <v>88</v>
      </c>
      <c r="F20" s="27">
        <v>2</v>
      </c>
    </row>
    <row r="21" spans="2:16">
      <c r="D21" s="157"/>
      <c r="E21" s="57" t="s">
        <v>89</v>
      </c>
      <c r="F21" s="27">
        <v>3</v>
      </c>
    </row>
    <row r="22" spans="2:16">
      <c r="D22" s="157"/>
      <c r="E22" s="57" t="s">
        <v>90</v>
      </c>
      <c r="F22" s="27">
        <v>4</v>
      </c>
    </row>
    <row r="23" spans="2:16">
      <c r="D23" s="157"/>
      <c r="E23" s="57" t="s">
        <v>91</v>
      </c>
      <c r="F23" s="27">
        <v>5</v>
      </c>
    </row>
    <row r="28" spans="2:16">
      <c r="B28" s="58"/>
      <c r="C28" s="58"/>
      <c r="D28" s="59" t="s">
        <v>119</v>
      </c>
      <c r="E28" s="58"/>
      <c r="F28" s="58"/>
    </row>
    <row r="31" spans="2:16">
      <c r="C31" s="158" t="s">
        <v>109</v>
      </c>
      <c r="D31" s="158"/>
      <c r="E31" s="158" t="s">
        <v>20</v>
      </c>
      <c r="F31" s="158"/>
      <c r="H31" s="145" t="s">
        <v>110</v>
      </c>
      <c r="I31" s="145"/>
      <c r="J31" s="145"/>
      <c r="K31" s="145"/>
      <c r="L31" s="145"/>
      <c r="M31" s="70" t="s">
        <v>8</v>
      </c>
      <c r="N31" s="70" t="s">
        <v>20</v>
      </c>
      <c r="O31" s="70" t="s">
        <v>39</v>
      </c>
      <c r="P31" s="70" t="s">
        <v>118</v>
      </c>
    </row>
    <row r="32" spans="2:16">
      <c r="C32" s="142" t="s">
        <v>11</v>
      </c>
      <c r="D32" s="142"/>
      <c r="E32" s="10">
        <v>2.8</v>
      </c>
      <c r="F32" s="31" t="s">
        <v>24</v>
      </c>
      <c r="H32" s="10" t="s">
        <v>111</v>
      </c>
      <c r="I32" s="10"/>
      <c r="J32" s="10"/>
      <c r="K32" s="10"/>
      <c r="L32" s="37">
        <v>1</v>
      </c>
      <c r="M32" s="10">
        <f>(0.7*F7)+(0.2*$E$37)+L32</f>
        <v>2.5999999999999996</v>
      </c>
      <c r="N32" s="32" t="s">
        <v>33</v>
      </c>
      <c r="O32">
        <v>5.4500000000000002E-4</v>
      </c>
      <c r="P32" s="68">
        <f>O32/$O$39</f>
        <v>6.4150174971073582E-4</v>
      </c>
    </row>
    <row r="33" spans="3:16">
      <c r="C33" s="142" t="s">
        <v>14</v>
      </c>
      <c r="D33" s="142"/>
      <c r="E33" s="10">
        <v>3.2</v>
      </c>
      <c r="F33" s="32" t="s">
        <v>17</v>
      </c>
      <c r="H33" s="63" t="s">
        <v>112</v>
      </c>
      <c r="I33" s="10"/>
      <c r="J33" s="10"/>
      <c r="K33" s="10"/>
      <c r="L33" s="37">
        <v>1</v>
      </c>
      <c r="M33" s="10">
        <f>(0.7*F8)+(0.2*$E$37)+L33</f>
        <v>1.9</v>
      </c>
      <c r="N33" s="31" t="s">
        <v>32</v>
      </c>
      <c r="O33">
        <v>3.7699999999999999E-3</v>
      </c>
      <c r="P33" s="68">
        <f t="shared" ref="P33:P38" si="0">O33/$O$39</f>
        <v>4.4375442135953643E-3</v>
      </c>
    </row>
    <row r="34" spans="3:16">
      <c r="H34" s="10" t="s">
        <v>113</v>
      </c>
      <c r="I34" s="10"/>
      <c r="J34" s="10"/>
      <c r="K34" s="10"/>
      <c r="L34" s="37">
        <v>2</v>
      </c>
      <c r="M34" s="10">
        <f>(0.7*F7+(0.2*$E$37)+L34)</f>
        <v>3.5999999999999996</v>
      </c>
      <c r="N34" s="71" t="s">
        <v>34</v>
      </c>
      <c r="O34">
        <v>1.4474000000000001E-2</v>
      </c>
      <c r="P34" s="68">
        <f t="shared" si="0"/>
        <v>1.7036873991400348E-2</v>
      </c>
    </row>
    <row r="35" spans="3:16">
      <c r="H35" s="10" t="s">
        <v>114</v>
      </c>
      <c r="I35" s="10"/>
      <c r="J35" s="10"/>
      <c r="K35" s="10"/>
      <c r="L35" s="37">
        <v>2</v>
      </c>
      <c r="M35" s="10">
        <f>(0.7*F7)+(0.2*$E$37)+L35</f>
        <v>3.5999999999999996</v>
      </c>
      <c r="N35" s="71" t="s">
        <v>34</v>
      </c>
      <c r="O35">
        <v>8.3401000000000003E-2</v>
      </c>
      <c r="P35" s="68">
        <f t="shared" si="0"/>
        <v>9.8168600784633159E-2</v>
      </c>
    </row>
    <row r="36" spans="3:16" ht="17" customHeight="1">
      <c r="C36" s="11" t="s">
        <v>18</v>
      </c>
      <c r="D36" s="12" t="s">
        <v>19</v>
      </c>
      <c r="E36" s="12" t="s">
        <v>20</v>
      </c>
      <c r="H36" s="10" t="s">
        <v>115</v>
      </c>
      <c r="I36" s="10"/>
      <c r="J36" s="10"/>
      <c r="K36" s="10"/>
      <c r="L36" s="37">
        <v>3</v>
      </c>
      <c r="M36" s="10">
        <f>(0.7*F7)+(0.2*$E$37)+L36</f>
        <v>4.5999999999999996</v>
      </c>
      <c r="N36" s="72" t="s">
        <v>35</v>
      </c>
      <c r="O36">
        <v>0.34290999999999999</v>
      </c>
      <c r="P36" s="68">
        <f t="shared" si="0"/>
        <v>0.40362819264827227</v>
      </c>
    </row>
    <row r="37" spans="3:16" ht="16" customHeight="1">
      <c r="C37" s="30" t="s">
        <v>21</v>
      </c>
      <c r="D37" s="30" t="s">
        <v>22</v>
      </c>
      <c r="E37" s="30">
        <v>1</v>
      </c>
      <c r="H37" s="10" t="s">
        <v>116</v>
      </c>
      <c r="I37" s="10"/>
      <c r="J37" s="10"/>
      <c r="K37" s="10"/>
      <c r="L37" s="37">
        <v>3</v>
      </c>
      <c r="M37" s="10">
        <f>(0.7*F12)+(0.2*$E$37)+L37</f>
        <v>4.5999999999999996</v>
      </c>
      <c r="N37" s="72" t="s">
        <v>35</v>
      </c>
      <c r="O37">
        <v>0.38716099999999998</v>
      </c>
      <c r="P37" s="68">
        <f t="shared" si="0"/>
        <v>0.45571460352249199</v>
      </c>
    </row>
    <row r="38" spans="3:16">
      <c r="C38" s="13" t="s">
        <v>23</v>
      </c>
      <c r="D38" s="13" t="s">
        <v>24</v>
      </c>
      <c r="E38" s="13">
        <v>2</v>
      </c>
      <c r="H38" s="64" t="s">
        <v>117</v>
      </c>
      <c r="I38" s="64"/>
      <c r="J38" s="64"/>
      <c r="K38" s="64"/>
      <c r="L38" s="65">
        <v>4</v>
      </c>
      <c r="M38" s="64">
        <f>(0.7*F13)+(0.2*$E$37)+L38</f>
        <v>4.9000000000000004</v>
      </c>
      <c r="N38" s="73" t="s">
        <v>35</v>
      </c>
      <c r="O38">
        <v>1.7308E-2</v>
      </c>
      <c r="P38" s="68">
        <f t="shared" si="0"/>
        <v>2.0372683089896173E-2</v>
      </c>
    </row>
    <row r="39" spans="3:16">
      <c r="C39" s="13" t="s">
        <v>25</v>
      </c>
      <c r="D39" s="13" t="s">
        <v>26</v>
      </c>
      <c r="E39" s="13">
        <v>3</v>
      </c>
      <c r="H39" s="159" t="s">
        <v>36</v>
      </c>
      <c r="I39" s="159"/>
      <c r="J39" s="159"/>
      <c r="K39" s="159"/>
      <c r="L39" s="159"/>
      <c r="M39" s="159"/>
      <c r="N39" s="159"/>
      <c r="O39" s="66">
        <f>SUM(O32:O38)</f>
        <v>0.84956899999999991</v>
      </c>
      <c r="P39" s="69">
        <f>SUM(P32:P38)</f>
        <v>1.0000000000000002</v>
      </c>
    </row>
    <row r="40" spans="3:16">
      <c r="C40" s="13" t="s">
        <v>27</v>
      </c>
      <c r="D40" s="13" t="s">
        <v>28</v>
      </c>
      <c r="E40" s="13">
        <v>4</v>
      </c>
    </row>
    <row r="41" spans="3:16">
      <c r="C41" s="13" t="s">
        <v>29</v>
      </c>
      <c r="D41" s="13" t="s">
        <v>30</v>
      </c>
      <c r="E41" s="13">
        <v>5</v>
      </c>
    </row>
    <row r="44" spans="3:16">
      <c r="H44" s="145" t="s">
        <v>110</v>
      </c>
      <c r="I44" s="145"/>
      <c r="J44" s="70" t="s">
        <v>39</v>
      </c>
      <c r="K44" s="70" t="s">
        <v>118</v>
      </c>
    </row>
    <row r="45" spans="3:16">
      <c r="H45" s="146" t="s">
        <v>24</v>
      </c>
      <c r="I45" s="146"/>
      <c r="J45" s="122">
        <f>SUM(J63:J68)</f>
        <v>0.31492400000000004</v>
      </c>
      <c r="K45" s="67">
        <f>J45/$J$49</f>
        <v>0.36734784338106902</v>
      </c>
    </row>
    <row r="46" spans="3:16">
      <c r="H46" s="143" t="s">
        <v>17</v>
      </c>
      <c r="I46" s="143"/>
      <c r="J46" s="122">
        <f>SUM(J59:J62)</f>
        <v>0.34815400000000002</v>
      </c>
      <c r="K46" s="67">
        <f>J46/$J$49</f>
        <v>0.40610947741198733</v>
      </c>
    </row>
    <row r="47" spans="3:16">
      <c r="H47" s="160" t="s">
        <v>34</v>
      </c>
      <c r="I47" s="160"/>
      <c r="J47" s="10">
        <v>0</v>
      </c>
      <c r="K47" s="67">
        <f>J47/$J$49</f>
        <v>0</v>
      </c>
    </row>
    <row r="48" spans="3:16">
      <c r="H48" s="161" t="s">
        <v>35</v>
      </c>
      <c r="I48" s="161"/>
      <c r="J48" s="122">
        <f>SUM(J55:J58)</f>
        <v>0.194213</v>
      </c>
      <c r="K48" s="67">
        <f>J48/$J$49</f>
        <v>0.22654267920694371</v>
      </c>
    </row>
    <row r="49" spans="8:11">
      <c r="H49" s="142" t="s">
        <v>36</v>
      </c>
      <c r="I49" s="142"/>
      <c r="J49" s="10">
        <f>SUM(J45:J48)</f>
        <v>0.85729100000000003</v>
      </c>
      <c r="K49" s="67">
        <f>J49/$J$49</f>
        <v>1</v>
      </c>
    </row>
    <row r="54" spans="8:11">
      <c r="H54" s="70" t="s">
        <v>110</v>
      </c>
      <c r="I54" s="70" t="s">
        <v>20</v>
      </c>
      <c r="J54" s="70" t="s">
        <v>39</v>
      </c>
      <c r="K54" s="70" t="s">
        <v>118</v>
      </c>
    </row>
    <row r="55" spans="8:11">
      <c r="H55" s="10" t="s">
        <v>224</v>
      </c>
      <c r="I55" s="118" t="s">
        <v>64</v>
      </c>
      <c r="J55" s="120">
        <v>7.2000000000000002E-5</v>
      </c>
      <c r="K55" s="120">
        <v>8.3985484508760731E-3</v>
      </c>
    </row>
    <row r="56" spans="8:11">
      <c r="H56" s="63" t="s">
        <v>225</v>
      </c>
      <c r="I56" s="118" t="s">
        <v>64</v>
      </c>
      <c r="J56" s="120">
        <v>0.120486</v>
      </c>
      <c r="K56" s="120">
        <v>14.054270953503536</v>
      </c>
    </row>
    <row r="57" spans="8:11">
      <c r="H57" s="10" t="s">
        <v>226</v>
      </c>
      <c r="I57" s="118" t="s">
        <v>64</v>
      </c>
      <c r="J57" s="120">
        <v>5.9714999999999997E-2</v>
      </c>
      <c r="K57" s="120">
        <v>6.9655461214453434</v>
      </c>
    </row>
    <row r="58" spans="8:11">
      <c r="H58" s="10" t="s">
        <v>227</v>
      </c>
      <c r="I58" s="118" t="s">
        <v>64</v>
      </c>
      <c r="J58" s="120">
        <v>1.3939999999999999E-2</v>
      </c>
      <c r="K58" s="120">
        <v>1.6260522972946176</v>
      </c>
    </row>
    <row r="59" spans="8:11">
      <c r="H59" s="10" t="s">
        <v>228</v>
      </c>
      <c r="I59" s="20" t="s">
        <v>33</v>
      </c>
      <c r="J59" s="120">
        <v>2.9010999999999999E-2</v>
      </c>
      <c r="K59" s="120">
        <v>3.3840317931717472</v>
      </c>
    </row>
    <row r="60" spans="8:11">
      <c r="H60" s="10" t="s">
        <v>229</v>
      </c>
      <c r="I60" s="20" t="s">
        <v>33</v>
      </c>
      <c r="J60" s="120">
        <v>0.19944500000000004</v>
      </c>
      <c r="K60" s="120">
        <v>23.264562441458033</v>
      </c>
    </row>
    <row r="61" spans="8:11">
      <c r="H61" s="10" t="s">
        <v>230</v>
      </c>
      <c r="I61" s="20" t="s">
        <v>33</v>
      </c>
      <c r="J61" s="120">
        <v>9.6761E-2</v>
      </c>
      <c r="K61" s="120">
        <v>11.286832592433608</v>
      </c>
    </row>
    <row r="62" spans="8:11">
      <c r="H62" s="10" t="s">
        <v>231</v>
      </c>
      <c r="I62" s="20" t="s">
        <v>33</v>
      </c>
      <c r="J62" s="120">
        <v>2.2936999999999999E-2</v>
      </c>
      <c r="K62" s="120">
        <v>2.6755209141353404</v>
      </c>
    </row>
    <row r="63" spans="8:11">
      <c r="H63" s="10" t="s">
        <v>232</v>
      </c>
      <c r="I63" s="18" t="s">
        <v>32</v>
      </c>
      <c r="J63" s="120">
        <v>3.4299999999999999E-3</v>
      </c>
      <c r="K63" s="120">
        <v>0.40009751647923508</v>
      </c>
    </row>
    <row r="64" spans="8:11">
      <c r="H64" s="10" t="s">
        <v>233</v>
      </c>
      <c r="I64" s="18" t="s">
        <v>32</v>
      </c>
      <c r="J64" s="120">
        <v>9.717099999999998E-2</v>
      </c>
      <c r="K64" s="120">
        <v>11.334657660001094</v>
      </c>
    </row>
    <row r="65" spans="8:11">
      <c r="H65" s="10" t="s">
        <v>234</v>
      </c>
      <c r="I65" s="18" t="s">
        <v>32</v>
      </c>
      <c r="J65" s="120">
        <v>0.11208400000000002</v>
      </c>
      <c r="K65" s="120">
        <v>13.074207007888802</v>
      </c>
    </row>
    <row r="66" spans="8:11">
      <c r="H66" s="10" t="s">
        <v>235</v>
      </c>
      <c r="I66" s="16" t="s">
        <v>13</v>
      </c>
      <c r="J66" s="120">
        <v>4.7160000000000001E-2</v>
      </c>
      <c r="K66" s="120">
        <v>5.5010492353238281</v>
      </c>
    </row>
    <row r="67" spans="8:11">
      <c r="H67" s="10" t="s">
        <v>236</v>
      </c>
      <c r="I67" s="16" t="s">
        <v>13</v>
      </c>
      <c r="J67" s="120">
        <v>5.4028E-2</v>
      </c>
      <c r="K67" s="120">
        <v>6.3021774403323958</v>
      </c>
    </row>
    <row r="68" spans="8:11">
      <c r="H68" s="10" t="s">
        <v>237</v>
      </c>
      <c r="I68" s="16" t="s">
        <v>13</v>
      </c>
      <c r="J68" s="120">
        <v>1.0510000000000001E-3</v>
      </c>
      <c r="K68" s="120">
        <v>0.12259547808153824</v>
      </c>
    </row>
    <row r="69" spans="8:11">
      <c r="H69" s="159" t="s">
        <v>56</v>
      </c>
      <c r="I69" s="159"/>
      <c r="J69" s="121">
        <v>0.85729100000000003</v>
      </c>
      <c r="K69" s="121">
        <v>99.999999999999986</v>
      </c>
    </row>
  </sheetData>
  <mergeCells count="17">
    <mergeCell ref="H69:I69"/>
    <mergeCell ref="H45:I45"/>
    <mergeCell ref="H46:I46"/>
    <mergeCell ref="H47:I47"/>
    <mergeCell ref="H48:I48"/>
    <mergeCell ref="H49:I49"/>
    <mergeCell ref="H39:N39"/>
    <mergeCell ref="H44:I44"/>
    <mergeCell ref="C32:D32"/>
    <mergeCell ref="C33:D33"/>
    <mergeCell ref="H31:L31"/>
    <mergeCell ref="E31:F31"/>
    <mergeCell ref="D6:D8"/>
    <mergeCell ref="D9:D13"/>
    <mergeCell ref="D14:D19"/>
    <mergeCell ref="D20:D23"/>
    <mergeCell ref="C31:D31"/>
  </mergeCells>
  <conditionalFormatting sqref="M32:M38">
    <cfRule type="cellIs" dxfId="27" priority="1" operator="between">
      <formula>"1.0"</formula>
      <formula>"1.9"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4A3D-DA8C-FF4F-8DD4-A6D8CFE19779}">
  <dimension ref="B4:O47"/>
  <sheetViews>
    <sheetView workbookViewId="0">
      <selection activeCell="E14" sqref="E14:E17"/>
    </sheetView>
  </sheetViews>
  <sheetFormatPr baseColWidth="10" defaultRowHeight="16"/>
  <cols>
    <col min="2" max="2" width="15.6640625" customWidth="1"/>
    <col min="3" max="3" width="18" bestFit="1" customWidth="1"/>
    <col min="4" max="5" width="15.6640625" customWidth="1"/>
    <col min="11" max="11" width="43.83203125" bestFit="1" customWidth="1"/>
    <col min="12" max="12" width="35" customWidth="1"/>
    <col min="15" max="15" width="18.1640625" bestFit="1" customWidth="1"/>
  </cols>
  <sheetData>
    <row r="4" spans="2:7">
      <c r="B4" s="123" t="s">
        <v>238</v>
      </c>
      <c r="C4" s="123" t="s">
        <v>239</v>
      </c>
      <c r="D4" s="123" t="s">
        <v>240</v>
      </c>
      <c r="E4" s="123" t="s">
        <v>218</v>
      </c>
      <c r="F4" s="166" t="s">
        <v>241</v>
      </c>
      <c r="G4" s="166"/>
    </row>
    <row r="5" spans="2:7">
      <c r="B5" s="164" t="s">
        <v>242</v>
      </c>
      <c r="C5" s="124" t="s">
        <v>243</v>
      </c>
      <c r="D5" s="124" t="s">
        <v>244</v>
      </c>
      <c r="E5" s="125" t="s">
        <v>245</v>
      </c>
      <c r="F5" s="163" t="s">
        <v>246</v>
      </c>
      <c r="G5" s="163"/>
    </row>
    <row r="6" spans="2:7">
      <c r="B6" s="164"/>
      <c r="C6" s="167" t="s">
        <v>247</v>
      </c>
      <c r="D6" t="s">
        <v>248</v>
      </c>
      <c r="E6" s="126" t="s">
        <v>245</v>
      </c>
      <c r="F6" s="163" t="s">
        <v>249</v>
      </c>
      <c r="G6" s="163"/>
    </row>
    <row r="7" spans="2:7">
      <c r="B7" s="164"/>
      <c r="C7" s="167"/>
      <c r="D7" t="s">
        <v>250</v>
      </c>
      <c r="E7" s="127" t="s">
        <v>251</v>
      </c>
      <c r="F7" s="163" t="s">
        <v>252</v>
      </c>
      <c r="G7" s="163"/>
    </row>
    <row r="8" spans="2:7">
      <c r="B8" s="164" t="s">
        <v>253</v>
      </c>
      <c r="C8" t="s">
        <v>243</v>
      </c>
      <c r="D8" t="s">
        <v>254</v>
      </c>
      <c r="E8" s="128" t="s">
        <v>222</v>
      </c>
      <c r="F8" s="165" t="s">
        <v>255</v>
      </c>
      <c r="G8" s="165"/>
    </row>
    <row r="9" spans="2:7">
      <c r="B9" s="164"/>
      <c r="C9" s="167" t="s">
        <v>247</v>
      </c>
      <c r="D9" t="s">
        <v>248</v>
      </c>
      <c r="E9" s="129" t="s">
        <v>245</v>
      </c>
      <c r="F9" s="163" t="s">
        <v>256</v>
      </c>
      <c r="G9" s="163"/>
    </row>
    <row r="10" spans="2:7">
      <c r="B10" s="164"/>
      <c r="C10" s="167"/>
      <c r="D10" t="s">
        <v>257</v>
      </c>
      <c r="E10" s="128" t="s">
        <v>222</v>
      </c>
      <c r="F10" s="163" t="s">
        <v>258</v>
      </c>
      <c r="G10" s="163"/>
    </row>
    <row r="11" spans="2:7">
      <c r="B11" s="164" t="s">
        <v>259</v>
      </c>
      <c r="C11" t="s">
        <v>243</v>
      </c>
      <c r="D11" t="s">
        <v>254</v>
      </c>
      <c r="E11" s="130" t="s">
        <v>251</v>
      </c>
      <c r="F11" s="165" t="s">
        <v>260</v>
      </c>
      <c r="G11" s="165"/>
    </row>
    <row r="12" spans="2:7">
      <c r="B12" s="164"/>
      <c r="C12" t="s">
        <v>247</v>
      </c>
      <c r="D12" t="s">
        <v>261</v>
      </c>
      <c r="E12" s="129" t="s">
        <v>245</v>
      </c>
      <c r="F12" s="163" t="s">
        <v>258</v>
      </c>
      <c r="G12" s="163"/>
    </row>
    <row r="13" spans="2:7">
      <c r="B13" s="124" t="s">
        <v>262</v>
      </c>
      <c r="C13" s="131" t="s">
        <v>243</v>
      </c>
      <c r="D13" s="131" t="s">
        <v>244</v>
      </c>
      <c r="E13" s="129" t="s">
        <v>245</v>
      </c>
      <c r="F13" s="163" t="s">
        <v>263</v>
      </c>
      <c r="G13" s="163"/>
    </row>
    <row r="14" spans="2:7">
      <c r="B14" s="164" t="s">
        <v>264</v>
      </c>
      <c r="C14" s="164" t="s">
        <v>247</v>
      </c>
      <c r="D14" t="s">
        <v>265</v>
      </c>
      <c r="E14" s="129" t="s">
        <v>245</v>
      </c>
      <c r="F14" s="165" t="s">
        <v>266</v>
      </c>
      <c r="G14" s="165"/>
    </row>
    <row r="15" spans="2:7">
      <c r="B15" s="164"/>
      <c r="C15" s="164"/>
      <c r="D15" t="s">
        <v>244</v>
      </c>
      <c r="E15" s="130" t="s">
        <v>251</v>
      </c>
      <c r="F15" s="165" t="s">
        <v>267</v>
      </c>
      <c r="G15" s="165"/>
    </row>
    <row r="16" spans="2:7">
      <c r="B16" s="164"/>
      <c r="C16" s="164"/>
      <c r="D16" t="s">
        <v>268</v>
      </c>
      <c r="E16" s="130" t="s">
        <v>251</v>
      </c>
      <c r="F16" s="165" t="s">
        <v>269</v>
      </c>
      <c r="G16" s="165"/>
    </row>
    <row r="17" spans="2:15">
      <c r="B17" s="164"/>
      <c r="C17" s="164"/>
      <c r="D17" t="s">
        <v>270</v>
      </c>
      <c r="E17" s="129" t="s">
        <v>245</v>
      </c>
      <c r="F17" s="163" t="s">
        <v>271</v>
      </c>
      <c r="G17" s="163"/>
    </row>
    <row r="21" spans="2:15">
      <c r="K21" s="162" t="s">
        <v>272</v>
      </c>
      <c r="L21" s="162"/>
      <c r="M21" t="s">
        <v>282</v>
      </c>
      <c r="N21" t="s">
        <v>283</v>
      </c>
      <c r="O21" t="s">
        <v>284</v>
      </c>
    </row>
    <row r="22" spans="2:15">
      <c r="K22" t="s">
        <v>275</v>
      </c>
    </row>
    <row r="23" spans="2:15">
      <c r="K23" t="s">
        <v>275</v>
      </c>
    </row>
    <row r="24" spans="2:15">
      <c r="K24" t="s">
        <v>278</v>
      </c>
    </row>
    <row r="25" spans="2:15">
      <c r="B25" t="s">
        <v>279</v>
      </c>
      <c r="C25" s="124" t="s">
        <v>272</v>
      </c>
      <c r="D25" s="124" t="s">
        <v>273</v>
      </c>
      <c r="E25" s="124" t="s">
        <v>277</v>
      </c>
    </row>
    <row r="26" spans="2:15">
      <c r="B26" s="124" t="s">
        <v>280</v>
      </c>
      <c r="C26" t="s">
        <v>278</v>
      </c>
      <c r="D26" s="124" t="s">
        <v>274</v>
      </c>
      <c r="E26" s="124">
        <v>2.5</v>
      </c>
    </row>
    <row r="27" spans="2:15">
      <c r="B27" t="s">
        <v>281</v>
      </c>
      <c r="C27" t="s">
        <v>275</v>
      </c>
      <c r="D27" s="124" t="s">
        <v>276</v>
      </c>
      <c r="E27">
        <v>1.5</v>
      </c>
    </row>
    <row r="37" spans="5:12">
      <c r="E37" t="s">
        <v>285</v>
      </c>
      <c r="F37" t="s">
        <v>286</v>
      </c>
      <c r="G37" t="s">
        <v>287</v>
      </c>
    </row>
    <row r="38" spans="5:12">
      <c r="E38" t="s">
        <v>32</v>
      </c>
      <c r="F38" t="s">
        <v>288</v>
      </c>
      <c r="G38" t="s">
        <v>289</v>
      </c>
    </row>
    <row r="39" spans="5:12">
      <c r="E39" t="s">
        <v>33</v>
      </c>
      <c r="F39" t="s">
        <v>290</v>
      </c>
      <c r="G39" t="s">
        <v>291</v>
      </c>
    </row>
    <row r="40" spans="5:12">
      <c r="E40" t="s">
        <v>34</v>
      </c>
      <c r="F40" t="s">
        <v>292</v>
      </c>
      <c r="G40" t="s">
        <v>293</v>
      </c>
      <c r="J40" t="s">
        <v>294</v>
      </c>
      <c r="K40" t="s">
        <v>302</v>
      </c>
      <c r="L40" t="s">
        <v>303</v>
      </c>
    </row>
    <row r="41" spans="5:12" ht="51">
      <c r="J41" t="s">
        <v>304</v>
      </c>
      <c r="K41" s="135" t="s">
        <v>305</v>
      </c>
      <c r="L41" t="s">
        <v>306</v>
      </c>
    </row>
    <row r="42" spans="5:12" ht="51">
      <c r="J42" t="s">
        <v>307</v>
      </c>
      <c r="K42" s="135" t="s">
        <v>308</v>
      </c>
      <c r="L42" t="s">
        <v>306</v>
      </c>
    </row>
    <row r="43" spans="5:12" ht="51">
      <c r="J43" t="s">
        <v>295</v>
      </c>
      <c r="K43" s="135" t="s">
        <v>309</v>
      </c>
      <c r="L43" t="s">
        <v>306</v>
      </c>
    </row>
    <row r="44" spans="5:12" ht="51">
      <c r="J44" t="s">
        <v>296</v>
      </c>
      <c r="K44" s="135" t="s">
        <v>309</v>
      </c>
      <c r="L44" t="s">
        <v>306</v>
      </c>
    </row>
    <row r="45" spans="5:12" ht="51">
      <c r="J45" s="132" t="s">
        <v>297</v>
      </c>
      <c r="K45" s="136" t="s">
        <v>310</v>
      </c>
      <c r="L45" s="135" t="s">
        <v>298</v>
      </c>
    </row>
    <row r="46" spans="5:12" ht="68">
      <c r="J46" s="133" t="s">
        <v>311</v>
      </c>
      <c r="K46" s="137" t="s">
        <v>312</v>
      </c>
      <c r="L46" s="135" t="s">
        <v>299</v>
      </c>
    </row>
    <row r="47" spans="5:12" ht="51">
      <c r="J47" t="s">
        <v>313</v>
      </c>
      <c r="K47" s="135" t="s">
        <v>300</v>
      </c>
      <c r="L47" s="135" t="s">
        <v>301</v>
      </c>
    </row>
  </sheetData>
  <mergeCells count="22">
    <mergeCell ref="B11:B12"/>
    <mergeCell ref="F11:G11"/>
    <mergeCell ref="F12:G12"/>
    <mergeCell ref="F4:G4"/>
    <mergeCell ref="B5:B7"/>
    <mergeCell ref="F5:G5"/>
    <mergeCell ref="C6:C7"/>
    <mergeCell ref="F6:G6"/>
    <mergeCell ref="F7:G7"/>
    <mergeCell ref="B8:B10"/>
    <mergeCell ref="F8:G8"/>
    <mergeCell ref="C9:C10"/>
    <mergeCell ref="F9:G9"/>
    <mergeCell ref="F10:G10"/>
    <mergeCell ref="K21:L21"/>
    <mergeCell ref="F13:G13"/>
    <mergeCell ref="B14:B17"/>
    <mergeCell ref="C14:C17"/>
    <mergeCell ref="F14:G14"/>
    <mergeCell ref="F15:G15"/>
    <mergeCell ref="F16:G16"/>
    <mergeCell ref="F17:G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3744-A036-694D-9D78-AA9B3BF8E808}">
  <dimension ref="A1:O3"/>
  <sheetViews>
    <sheetView workbookViewId="0">
      <selection activeCell="D1" sqref="D1"/>
    </sheetView>
  </sheetViews>
  <sheetFormatPr baseColWidth="10" defaultRowHeight="16"/>
  <cols>
    <col min="1" max="16384" width="10.83203125" style="1"/>
  </cols>
  <sheetData>
    <row r="1" spans="1:15">
      <c r="A1" s="60" t="s">
        <v>92</v>
      </c>
      <c r="B1" s="60" t="s">
        <v>93</v>
      </c>
      <c r="C1" s="60" t="s">
        <v>94</v>
      </c>
      <c r="D1" s="60" t="s">
        <v>95</v>
      </c>
      <c r="E1" s="60" t="s">
        <v>7</v>
      </c>
      <c r="F1" s="60" t="s">
        <v>96</v>
      </c>
      <c r="G1" s="60" t="s">
        <v>97</v>
      </c>
      <c r="H1" s="60" t="s">
        <v>98</v>
      </c>
      <c r="I1" s="60" t="s">
        <v>99</v>
      </c>
      <c r="J1" s="60" t="s">
        <v>100</v>
      </c>
      <c r="K1" s="60" t="s">
        <v>101</v>
      </c>
      <c r="L1" s="60" t="s">
        <v>102</v>
      </c>
      <c r="M1" s="60" t="s">
        <v>103</v>
      </c>
      <c r="N1" s="60" t="s">
        <v>104</v>
      </c>
      <c r="O1" s="60" t="s">
        <v>105</v>
      </c>
    </row>
    <row r="2" spans="1:15">
      <c r="A2" s="62">
        <v>1</v>
      </c>
      <c r="B2" s="61">
        <v>1000</v>
      </c>
      <c r="C2" s="61">
        <v>1</v>
      </c>
      <c r="D2" s="62" t="s">
        <v>24</v>
      </c>
      <c r="E2" s="61" t="s">
        <v>11</v>
      </c>
      <c r="F2" s="61">
        <v>1</v>
      </c>
      <c r="G2" s="61" t="s">
        <v>106</v>
      </c>
      <c r="H2" s="61" t="s">
        <v>107</v>
      </c>
      <c r="I2" s="61">
        <v>3</v>
      </c>
      <c r="J2" s="61" t="s">
        <v>108</v>
      </c>
      <c r="K2" s="61">
        <v>3</v>
      </c>
      <c r="L2" s="61">
        <v>3</v>
      </c>
      <c r="M2" s="61" t="s">
        <v>17</v>
      </c>
      <c r="N2" s="61">
        <f>(C2+F2+I2*K2+L2)/5</f>
        <v>2.8</v>
      </c>
      <c r="O2" s="61" t="s">
        <v>24</v>
      </c>
    </row>
    <row r="3" spans="1:15">
      <c r="A3" s="62">
        <v>1</v>
      </c>
      <c r="B3" s="61">
        <v>1000</v>
      </c>
      <c r="C3" s="61">
        <v>1</v>
      </c>
      <c r="D3" s="62" t="s">
        <v>24</v>
      </c>
      <c r="E3" s="61" t="s">
        <v>14</v>
      </c>
      <c r="F3" s="61">
        <v>3</v>
      </c>
      <c r="G3" s="61" t="s">
        <v>106</v>
      </c>
      <c r="H3" s="61" t="s">
        <v>107</v>
      </c>
      <c r="I3" s="61">
        <v>3</v>
      </c>
      <c r="J3" s="61" t="s">
        <v>108</v>
      </c>
      <c r="K3" s="61">
        <v>3</v>
      </c>
      <c r="L3" s="61">
        <v>3</v>
      </c>
      <c r="M3" s="61" t="s">
        <v>17</v>
      </c>
      <c r="N3" s="61">
        <f>(C3+F3+I3*K3+L3)/5</f>
        <v>3.2</v>
      </c>
      <c r="O3" s="61" t="s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949FA-156A-0F47-ABE6-3DF782C0CC1C}">
  <dimension ref="B4:I21"/>
  <sheetViews>
    <sheetView workbookViewId="0">
      <selection activeCell="F17" sqref="F17:I18"/>
    </sheetView>
  </sheetViews>
  <sheetFormatPr baseColWidth="10" defaultRowHeight="16"/>
  <cols>
    <col min="1" max="2" width="10.83203125" style="1"/>
    <col min="3" max="4" width="17.5" style="1" customWidth="1"/>
    <col min="5" max="5" width="10.83203125" style="1"/>
    <col min="6" max="6" width="27.6640625" style="1" bestFit="1" customWidth="1"/>
    <col min="7" max="7" width="17.33203125" style="1" customWidth="1"/>
    <col min="8" max="16384" width="10.83203125" style="1"/>
  </cols>
  <sheetData>
    <row r="4" spans="2:7">
      <c r="B4" s="168" t="s">
        <v>139</v>
      </c>
      <c r="C4" s="169"/>
    </row>
    <row r="7" spans="2:7">
      <c r="C7" s="81" t="s">
        <v>121</v>
      </c>
      <c r="D7" s="82" t="s">
        <v>122</v>
      </c>
      <c r="E7" s="77"/>
      <c r="F7" s="82" t="s">
        <v>123</v>
      </c>
      <c r="G7" s="82" t="s">
        <v>124</v>
      </c>
    </row>
    <row r="8" spans="2:7">
      <c r="C8" s="10" t="s">
        <v>125</v>
      </c>
      <c r="D8" s="74" t="s">
        <v>61</v>
      </c>
      <c r="F8" s="29" t="s">
        <v>140</v>
      </c>
      <c r="G8" s="74" t="s">
        <v>22</v>
      </c>
    </row>
    <row r="9" spans="2:7">
      <c r="C9" s="10" t="s">
        <v>126</v>
      </c>
      <c r="D9" s="74" t="s">
        <v>24</v>
      </c>
      <c r="F9" s="75" t="s">
        <v>141</v>
      </c>
      <c r="G9" s="74" t="s">
        <v>24</v>
      </c>
    </row>
    <row r="10" spans="2:7">
      <c r="C10" s="10" t="s">
        <v>127</v>
      </c>
      <c r="D10" s="74" t="s">
        <v>17</v>
      </c>
      <c r="F10" s="29" t="s">
        <v>142</v>
      </c>
      <c r="G10" s="74" t="s">
        <v>128</v>
      </c>
    </row>
    <row r="11" spans="2:7">
      <c r="C11" s="10" t="s">
        <v>129</v>
      </c>
      <c r="D11" s="74" t="s">
        <v>28</v>
      </c>
      <c r="F11" s="29" t="s">
        <v>143</v>
      </c>
      <c r="G11" s="74" t="s">
        <v>130</v>
      </c>
    </row>
    <row r="12" spans="2:7">
      <c r="C12" s="10" t="s">
        <v>131</v>
      </c>
      <c r="D12" s="74" t="s">
        <v>64</v>
      </c>
      <c r="F12" s="29" t="s">
        <v>144</v>
      </c>
      <c r="G12" s="74" t="s">
        <v>30</v>
      </c>
    </row>
    <row r="17" spans="3:9" ht="18" customHeight="1">
      <c r="C17" s="80" t="s">
        <v>132</v>
      </c>
      <c r="D17" s="25"/>
      <c r="F17" s="81" t="s">
        <v>136</v>
      </c>
      <c r="G17" s="81" t="s">
        <v>137</v>
      </c>
      <c r="H17" s="81" t="s">
        <v>138</v>
      </c>
      <c r="I17" s="82" t="s">
        <v>20</v>
      </c>
    </row>
    <row r="18" spans="3:9">
      <c r="C18" s="10" t="s">
        <v>133</v>
      </c>
      <c r="F18" s="10" t="s">
        <v>133</v>
      </c>
      <c r="G18" s="10">
        <v>120</v>
      </c>
      <c r="H18" s="10">
        <f>0.0017*G18^1.56</f>
        <v>2.9783221076490562</v>
      </c>
      <c r="I18" s="79" t="s">
        <v>24</v>
      </c>
    </row>
    <row r="20" spans="3:9">
      <c r="C20" s="80" t="s">
        <v>134</v>
      </c>
    </row>
    <row r="21" spans="3:9">
      <c r="C21" s="10" t="s">
        <v>135</v>
      </c>
    </row>
  </sheetData>
  <mergeCells count="1">
    <mergeCell ref="B4: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8657-F9E3-5E45-A070-7D0F491F740B}">
  <dimension ref="B2:N45"/>
  <sheetViews>
    <sheetView workbookViewId="0">
      <selection activeCell="G19" sqref="G19"/>
    </sheetView>
  </sheetViews>
  <sheetFormatPr baseColWidth="10" defaultRowHeight="16"/>
  <cols>
    <col min="1" max="2" width="10.83203125" style="1"/>
    <col min="3" max="3" width="49.33203125" style="1" bestFit="1" customWidth="1"/>
    <col min="4" max="6" width="10.83203125" style="1"/>
    <col min="7" max="7" width="10.83203125" style="1" customWidth="1"/>
    <col min="8" max="8" width="15.5" style="1" customWidth="1"/>
    <col min="9" max="16384" width="10.83203125" style="1"/>
  </cols>
  <sheetData>
    <row r="2" spans="2:7">
      <c r="F2" s="14" t="s">
        <v>31</v>
      </c>
      <c r="G2" s="14" t="s">
        <v>20</v>
      </c>
    </row>
    <row r="3" spans="2:7">
      <c r="F3" s="83" t="s">
        <v>146</v>
      </c>
      <c r="G3" s="84" t="s">
        <v>13</v>
      </c>
    </row>
    <row r="4" spans="2:7">
      <c r="B4" s="78"/>
      <c r="C4" s="87" t="s">
        <v>145</v>
      </c>
      <c r="D4" s="78"/>
      <c r="F4" s="85" t="s">
        <v>147</v>
      </c>
      <c r="G4" s="86" t="s">
        <v>32</v>
      </c>
    </row>
    <row r="5" spans="2:7">
      <c r="B5" s="78"/>
      <c r="C5" s="78"/>
      <c r="D5" s="78"/>
      <c r="F5" s="19" t="s">
        <v>149</v>
      </c>
      <c r="G5" s="20" t="s">
        <v>33</v>
      </c>
    </row>
    <row r="6" spans="2:7" ht="21" customHeight="1">
      <c r="B6" s="78"/>
      <c r="C6" s="78"/>
      <c r="D6" s="78"/>
      <c r="F6" s="21" t="s">
        <v>151</v>
      </c>
      <c r="G6" s="22" t="s">
        <v>34</v>
      </c>
    </row>
    <row r="7" spans="2:7" ht="21" customHeight="1">
      <c r="B7" s="78"/>
      <c r="C7" s="78" t="s">
        <v>148</v>
      </c>
      <c r="D7" s="78"/>
      <c r="F7" s="23" t="s">
        <v>196</v>
      </c>
      <c r="G7" s="24" t="s">
        <v>35</v>
      </c>
    </row>
    <row r="8" spans="2:7" ht="21" customHeight="1">
      <c r="B8" s="78"/>
      <c r="C8" s="88" t="s">
        <v>150</v>
      </c>
      <c r="D8" s="78"/>
    </row>
    <row r="9" spans="2:7" ht="21" customHeight="1">
      <c r="B9" s="78"/>
      <c r="C9" s="78" t="s">
        <v>152</v>
      </c>
      <c r="D9" s="78"/>
    </row>
    <row r="10" spans="2:7" ht="21" customHeight="1">
      <c r="B10" s="78"/>
      <c r="C10" s="78" t="s">
        <v>153</v>
      </c>
      <c r="D10" s="78"/>
    </row>
    <row r="18" spans="3:14">
      <c r="C18" s="82" t="s">
        <v>154</v>
      </c>
      <c r="D18" s="82" t="s">
        <v>155</v>
      </c>
      <c r="E18" s="93" t="s">
        <v>39</v>
      </c>
      <c r="F18" s="89" t="s">
        <v>156</v>
      </c>
      <c r="G18" s="90" t="s">
        <v>157</v>
      </c>
      <c r="H18" s="90" t="s">
        <v>20</v>
      </c>
      <c r="I18" s="89" t="s">
        <v>158</v>
      </c>
      <c r="J18" s="91" t="s">
        <v>159</v>
      </c>
      <c r="K18" s="89" t="s">
        <v>20</v>
      </c>
      <c r="L18" s="92" t="s">
        <v>160</v>
      </c>
      <c r="M18" s="90" t="s">
        <v>157</v>
      </c>
      <c r="N18" s="89" t="s">
        <v>20</v>
      </c>
    </row>
    <row r="19" spans="3:14">
      <c r="C19" s="103" t="s">
        <v>161</v>
      </c>
      <c r="D19" s="103" t="s">
        <v>162</v>
      </c>
      <c r="E19" s="103">
        <v>2.22972E-2</v>
      </c>
      <c r="F19" s="10" t="s">
        <v>173</v>
      </c>
      <c r="G19" s="29" t="e">
        <f>IF(H19&lt;=1,#REF!,IF(AND(H19&gt;1,H19&lt;=2),#REF!,IF(AND(H19&gt;2,H19&lt;=3),#REF!,IF(AND(H19&gt;3,H19&lt;=4),#REF!,IF(H19&gt;4,#REF!,"")))))</f>
        <v>#REF!</v>
      </c>
      <c r="H19" s="29">
        <v>1</v>
      </c>
      <c r="I19" s="10" t="s">
        <v>174</v>
      </c>
      <c r="J19" s="29" t="e">
        <f>IF(K19&lt;=1,#REF!,IF(AND(K19&gt;1,K19&lt;=2),#REF!,IF(AND(K19&gt;2,K19&lt;=3),#REF!,IF(AND(K19&gt;3,K19&lt;=4),#REF!,IF(K19&gt;4,#REF!,"")))))</f>
        <v>#REF!</v>
      </c>
      <c r="K19" s="94">
        <v>1</v>
      </c>
      <c r="L19" s="10" t="s">
        <v>175</v>
      </c>
      <c r="M19" s="29" t="e">
        <f>IF(N19&lt;=1,#REF!,IF(AND(N19&gt;1,N19&lt;=2),#REF!,IF(AND(N19&gt;2,N19&lt;=3),#REF!,IF(AND(N19&gt;3,N19&lt;=4),#REF!,IF(N19&gt;4,#REF!,"")))))</f>
        <v>#REF!</v>
      </c>
      <c r="N19" s="29">
        <v>2</v>
      </c>
    </row>
    <row r="20" spans="3:14">
      <c r="C20" s="103" t="s">
        <v>161</v>
      </c>
      <c r="D20" s="103" t="s">
        <v>162</v>
      </c>
      <c r="E20" s="103">
        <v>2.2298800000000001E-2</v>
      </c>
      <c r="F20" s="10" t="s">
        <v>173</v>
      </c>
      <c r="G20" s="29" t="e">
        <f>IF(H20&lt;=1,#REF!,IF(AND(H20&gt;1,H20&lt;=2),#REF!,IF(AND(H20&gt;2,H20&lt;=3),#REF!,IF(AND(H20&gt;3,H20&lt;=4),#REF!,IF(H20&gt;4,#REF!,"")))))</f>
        <v>#REF!</v>
      </c>
      <c r="H20" s="29">
        <v>1</v>
      </c>
      <c r="I20" s="10" t="s">
        <v>174</v>
      </c>
      <c r="J20" s="29" t="e">
        <f>IF(K20&lt;=1,#REF!,IF(AND(K20&gt;1,K20&lt;=2),#REF!,IF(AND(K20&gt;2,K20&lt;=3),#REF!,IF(AND(K20&gt;3,K20&lt;=4),#REF!,IF(K20&gt;4,#REF!,"")))))</f>
        <v>#REF!</v>
      </c>
      <c r="K20" s="94">
        <v>1</v>
      </c>
      <c r="L20" s="10" t="s">
        <v>175</v>
      </c>
      <c r="M20" s="29" t="e">
        <f>IF(N20&lt;=1,#REF!,IF(AND(N20&gt;1,N20&lt;=2),#REF!,IF(AND(N20&gt;2,N20&lt;=3),#REF!,IF(AND(N20&gt;3,N20&lt;=4),#REF!,IF(N20&gt;4,#REF!,"")))))</f>
        <v>#REF!</v>
      </c>
      <c r="N20" s="29">
        <v>2</v>
      </c>
    </row>
    <row r="21" spans="3:14">
      <c r="C21" s="103" t="s">
        <v>161</v>
      </c>
      <c r="D21" s="103" t="s">
        <v>162</v>
      </c>
      <c r="E21" s="103">
        <v>4.36012E-2</v>
      </c>
      <c r="F21" s="10" t="s">
        <v>173</v>
      </c>
      <c r="G21" s="29" t="e">
        <f>IF(H21&lt;=1,#REF!,IF(AND(H21&gt;1,H21&lt;=2),#REF!,IF(AND(H21&gt;2,H21&lt;=3),#REF!,IF(AND(H21&gt;3,H21&lt;=4),#REF!,IF(H21&gt;4,#REF!,"")))))</f>
        <v>#REF!</v>
      </c>
      <c r="H21" s="29">
        <v>1</v>
      </c>
      <c r="I21" s="10" t="s">
        <v>174</v>
      </c>
      <c r="J21" s="29" t="e">
        <f>IF(K21&lt;=1,#REF!,IF(AND(K21&gt;1,K21&lt;=2),#REF!,IF(AND(K21&gt;2,K21&lt;=3),#REF!,IF(AND(K21&gt;3,K21&lt;=4),#REF!,IF(K21&gt;4,#REF!,"")))))</f>
        <v>#REF!</v>
      </c>
      <c r="K21" s="94">
        <v>1</v>
      </c>
      <c r="L21" s="10" t="s">
        <v>175</v>
      </c>
      <c r="M21" s="29" t="e">
        <f>IF(N21&lt;=1,#REF!,IF(AND(N21&gt;1,N21&lt;=2),#REF!,IF(AND(N21&gt;2,N21&lt;=3),#REF!,IF(AND(N21&gt;3,N21&lt;=4),#REF!,IF(N21&gt;4,#REF!,"")))))</f>
        <v>#REF!</v>
      </c>
      <c r="N21" s="29">
        <v>2</v>
      </c>
    </row>
    <row r="22" spans="3:14">
      <c r="C22" s="103" t="s">
        <v>161</v>
      </c>
      <c r="D22" s="103" t="s">
        <v>162</v>
      </c>
      <c r="E22" s="103">
        <v>3.7152000000000001E-3</v>
      </c>
      <c r="F22" s="10" t="s">
        <v>173</v>
      </c>
      <c r="G22" s="29" t="e">
        <f>IF(H22&lt;=1,#REF!,IF(AND(H22&gt;1,H22&lt;=2),#REF!,IF(AND(H22&gt;2,H22&lt;=3),#REF!,IF(AND(H22&gt;3,H22&lt;=4),#REF!,IF(H22&gt;4,#REF!,"")))))</f>
        <v>#REF!</v>
      </c>
      <c r="H22" s="29">
        <v>1</v>
      </c>
      <c r="I22" s="10" t="s">
        <v>174</v>
      </c>
      <c r="J22" s="29" t="e">
        <f>IF(K22&lt;=1,#REF!,IF(AND(K22&gt;1,K22&lt;=2),#REF!,IF(AND(K22&gt;2,K22&lt;=3),#REF!,IF(AND(K22&gt;3,K22&lt;=4),#REF!,IF(K22&gt;4,#REF!,"")))))</f>
        <v>#REF!</v>
      </c>
      <c r="K22" s="94">
        <v>1</v>
      </c>
      <c r="L22" s="10" t="s">
        <v>175</v>
      </c>
      <c r="M22" s="29" t="e">
        <f>IF(N22&lt;=1,#REF!,IF(AND(N22&gt;1,N22&lt;=2),#REF!,IF(AND(N22&gt;2,N22&lt;=3),#REF!,IF(AND(N22&gt;3,N22&lt;=4),#REF!,IF(N22&gt;4,#REF!,"")))))</f>
        <v>#REF!</v>
      </c>
      <c r="N22" s="29">
        <v>2</v>
      </c>
    </row>
    <row r="23" spans="3:14">
      <c r="C23" s="103" t="s">
        <v>163</v>
      </c>
      <c r="D23" s="103" t="s">
        <v>164</v>
      </c>
      <c r="E23" s="103">
        <v>2.6251199999999999E-2</v>
      </c>
      <c r="F23" s="95" t="s">
        <v>176</v>
      </c>
      <c r="G23" s="29" t="e">
        <f>IF(H23&lt;=1,#REF!,IF(AND(H23&gt;1,H23&lt;=2),#REF!,IF(AND(H23&gt;2,H23&lt;=3),#REF!,IF(AND(H23&gt;3,H23&lt;=4),#REF!,IF(H23&gt;4,#REF!,"")))))</f>
        <v>#REF!</v>
      </c>
      <c r="H23" s="29">
        <v>1</v>
      </c>
      <c r="I23" s="10" t="s">
        <v>174</v>
      </c>
      <c r="J23" s="29" t="e">
        <f>IF(K23&lt;=1,#REF!,IF(AND(K23&gt;1,K23&lt;=2),#REF!,IF(AND(K23&gt;2,K23&lt;=3),#REF!,IF(AND(K23&gt;3,K23&lt;=4),#REF!,IF(K23&gt;4,#REF!,"")))))</f>
        <v>#REF!</v>
      </c>
      <c r="K23" s="94">
        <v>1</v>
      </c>
      <c r="L23" s="57" t="s">
        <v>175</v>
      </c>
      <c r="M23" s="29" t="e">
        <f>IF(N23&lt;=1,#REF!,IF(AND(N23&gt;1,N23&lt;=2),#REF!,IF(AND(N23&gt;2,N23&lt;=3),#REF!,IF(AND(N23&gt;3,N23&lt;=4),#REF!,IF(N23&gt;4,#REF!,"")))))</f>
        <v>#REF!</v>
      </c>
      <c r="N23" s="29">
        <v>2</v>
      </c>
    </row>
    <row r="24" spans="3:14">
      <c r="C24" s="103" t="s">
        <v>163</v>
      </c>
      <c r="D24" s="103" t="s">
        <v>164</v>
      </c>
      <c r="E24" s="103">
        <v>5.3876999999999996E-3</v>
      </c>
      <c r="F24" s="95" t="s">
        <v>176</v>
      </c>
      <c r="G24" s="29" t="e">
        <f>IF(H24&lt;=1,#REF!,IF(AND(H24&gt;1,H24&lt;=2),#REF!,IF(AND(H24&gt;2,H24&lt;=3),#REF!,IF(AND(H24&gt;3,H24&lt;=4),#REF!,IF(H24&gt;4,#REF!,"")))))</f>
        <v>#REF!</v>
      </c>
      <c r="H24" s="29">
        <v>1</v>
      </c>
      <c r="I24" s="10" t="s">
        <v>174</v>
      </c>
      <c r="J24" s="29" t="e">
        <f>IF(K24&lt;=1,#REF!,IF(AND(K24&gt;1,K24&lt;=2),#REF!,IF(AND(K24&gt;2,K24&lt;=3),#REF!,IF(AND(K24&gt;3,K24&lt;=4),#REF!,IF(K24&gt;4,#REF!,"")))))</f>
        <v>#REF!</v>
      </c>
      <c r="K24" s="94">
        <v>1</v>
      </c>
      <c r="L24" s="57" t="s">
        <v>175</v>
      </c>
      <c r="M24" s="29" t="e">
        <f>IF(N24&lt;=1,#REF!,IF(AND(N24&gt;1,N24&lt;=2),#REF!,IF(AND(N24&gt;2,N24&lt;=3),#REF!,IF(AND(N24&gt;3,N24&lt;=4),#REF!,IF(N24&gt;4,#REF!,"")))))</f>
        <v>#REF!</v>
      </c>
      <c r="N24" s="29">
        <v>2</v>
      </c>
    </row>
    <row r="25" spans="3:14">
      <c r="C25" s="103" t="s">
        <v>165</v>
      </c>
      <c r="D25" s="103" t="s">
        <v>166</v>
      </c>
      <c r="E25" s="103">
        <v>0.22713900000000001</v>
      </c>
      <c r="F25" s="95" t="s">
        <v>177</v>
      </c>
      <c r="G25" s="29" t="e">
        <f>IF(H25&lt;=1,#REF!,IF(AND(H25&gt;1,H25&lt;=2),#REF!,IF(AND(H25&gt;2,H25&lt;=3),#REF!,IF(AND(H25&gt;3,H25&lt;=4),#REF!,IF(H25&gt;4,#REF!,"")))))</f>
        <v>#REF!</v>
      </c>
      <c r="H25" s="29">
        <v>3</v>
      </c>
      <c r="I25" s="10" t="s">
        <v>178</v>
      </c>
      <c r="J25" s="29" t="e">
        <f>IF(K25&lt;=1,#REF!,IF(AND(K25&gt;1,K25&lt;=2),#REF!,IF(AND(K25&gt;2,K25&lt;=3),#REF!,IF(AND(K25&gt;3,K25&lt;=4),#REF!,IF(K25&gt;4,#REF!,"")))))</f>
        <v>#REF!</v>
      </c>
      <c r="K25" s="94">
        <v>2</v>
      </c>
      <c r="L25" s="10" t="s">
        <v>179</v>
      </c>
      <c r="M25" s="29" t="e">
        <f>IF(N25&lt;=1,#REF!,IF(AND(N25&gt;1,N25&lt;=2),#REF!,IF(AND(N25&gt;2,N25&lt;=3),#REF!,IF(AND(N25&gt;3,N25&lt;=4),#REF!,IF(N25&gt;4,#REF!,"")))))</f>
        <v>#REF!</v>
      </c>
      <c r="N25" s="29">
        <v>5</v>
      </c>
    </row>
    <row r="26" spans="3:14">
      <c r="C26" s="103" t="s">
        <v>163</v>
      </c>
      <c r="D26" s="103" t="s">
        <v>164</v>
      </c>
      <c r="E26" s="103">
        <v>2.27453E-2</v>
      </c>
      <c r="F26" s="95" t="s">
        <v>176</v>
      </c>
      <c r="G26" s="29" t="e">
        <f>IF(H26&lt;=1,#REF!,IF(AND(H26&gt;1,H26&lt;=2),#REF!,IF(AND(H26&gt;2,H26&lt;=3),#REF!,IF(AND(H26&gt;3,H26&lt;=4),#REF!,IF(H26&gt;4,#REF!,"")))))</f>
        <v>#REF!</v>
      </c>
      <c r="H26" s="29">
        <v>1</v>
      </c>
      <c r="I26" s="10" t="s">
        <v>174</v>
      </c>
      <c r="J26" s="29" t="e">
        <f>IF(K26&lt;=1,#REF!,IF(AND(K26&gt;1,K26&lt;=2),#REF!,IF(AND(K26&gt;2,K26&lt;=3),#REF!,IF(AND(K26&gt;3,K26&lt;=4),#REF!,IF(K26&gt;4,#REF!,"")))))</f>
        <v>#REF!</v>
      </c>
      <c r="K26" s="94">
        <v>1</v>
      </c>
      <c r="L26" s="57" t="s">
        <v>175</v>
      </c>
      <c r="M26" s="29" t="e">
        <f>IF(N26&lt;=1,#REF!,IF(AND(N26&gt;1,N26&lt;=2),#REF!,IF(AND(N26&gt;2,N26&lt;=3),#REF!,IF(AND(N26&gt;3,N26&lt;=4),#REF!,IF(N26&gt;4,#REF!,"")))))</f>
        <v>#REF!</v>
      </c>
      <c r="N26" s="29">
        <v>2</v>
      </c>
    </row>
    <row r="27" spans="3:14">
      <c r="C27" s="103" t="s">
        <v>167</v>
      </c>
      <c r="D27" s="103" t="s">
        <v>168</v>
      </c>
      <c r="E27" s="103">
        <v>0.191914</v>
      </c>
      <c r="F27" s="95" t="s">
        <v>177</v>
      </c>
      <c r="G27" s="29" t="e">
        <f>IF(H27&lt;=1,#REF!,IF(AND(H27&gt;1,H27&lt;=2),#REF!,IF(AND(H27&gt;2,H27&lt;=3),#REF!,IF(AND(H27&gt;3,H27&lt;=4),#REF!,IF(H27&gt;4,#REF!,"")))))</f>
        <v>#REF!</v>
      </c>
      <c r="H27" s="29">
        <v>3</v>
      </c>
      <c r="I27" s="10" t="s">
        <v>180</v>
      </c>
      <c r="J27" s="29" t="e">
        <f>IF(K27&lt;=1,#REF!,IF(AND(K27&gt;1,K27&lt;=2),#REF!,IF(AND(K27&gt;2,K27&lt;=3),#REF!,IF(AND(K27&gt;3,K27&lt;=4),#REF!,IF(K27&gt;4,#REF!,"")))))</f>
        <v>#REF!</v>
      </c>
      <c r="K27" s="29">
        <v>3</v>
      </c>
      <c r="L27" s="10" t="s">
        <v>181</v>
      </c>
      <c r="M27" s="29" t="e">
        <f>IF(N27&lt;=1,#REF!,IF(AND(N27&gt;1,N27&lt;=2),#REF!,IF(AND(N27&gt;2,N27&lt;=3),#REF!,IF(AND(N27&gt;3,N27&lt;=4),#REF!,IF(N27&gt;4,#REF!,"")))))</f>
        <v>#REF!</v>
      </c>
      <c r="N27" s="29">
        <v>4</v>
      </c>
    </row>
    <row r="28" spans="3:14">
      <c r="C28" s="103" t="s">
        <v>167</v>
      </c>
      <c r="D28" s="103" t="s">
        <v>168</v>
      </c>
      <c r="E28" s="103">
        <v>2.24864E-2</v>
      </c>
      <c r="F28" s="95" t="s">
        <v>177</v>
      </c>
      <c r="G28" s="29" t="e">
        <f>IF(H28&lt;=1,#REF!,IF(AND(H28&gt;1,H28&lt;=2),#REF!,IF(AND(H28&gt;2,H28&lt;=3),#REF!,IF(AND(H28&gt;3,H28&lt;=4),#REF!,IF(H28&gt;4,#REF!,"")))))</f>
        <v>#REF!</v>
      </c>
      <c r="H28" s="29">
        <v>3</v>
      </c>
      <c r="I28" s="10" t="s">
        <v>180</v>
      </c>
      <c r="J28" s="29" t="e">
        <f>IF(K28&lt;=1,#REF!,IF(AND(K28&gt;1,K28&lt;=2),#REF!,IF(AND(K28&gt;2,K28&lt;=3),#REF!,IF(AND(K28&gt;3,K28&lt;=4),#REF!,IF(K28&gt;4,#REF!,"")))))</f>
        <v>#REF!</v>
      </c>
      <c r="K28" s="29">
        <v>3</v>
      </c>
      <c r="L28" s="10" t="s">
        <v>181</v>
      </c>
      <c r="M28" s="29" t="e">
        <f>IF(N28&lt;=1,#REF!,IF(AND(N28&gt;1,N28&lt;=2),#REF!,IF(AND(N28&gt;2,N28&lt;=3),#REF!,IF(AND(N28&gt;3,N28&lt;=4),#REF!,IF(N28&gt;4,#REF!,"")))))</f>
        <v>#REF!</v>
      </c>
      <c r="N28" s="29">
        <v>4</v>
      </c>
    </row>
    <row r="29" spans="3:14">
      <c r="C29" s="103" t="s">
        <v>169</v>
      </c>
      <c r="D29" s="103" t="s">
        <v>170</v>
      </c>
      <c r="E29" s="103">
        <v>2.2963000000000001E-2</v>
      </c>
      <c r="F29" s="96" t="s">
        <v>182</v>
      </c>
      <c r="G29" s="29" t="e">
        <f>IF(H29&lt;=1,#REF!,IF(AND(H29&gt;1,H29&lt;=2),#REF!,IF(AND(H29&gt;2,H29&lt;=3),#REF!,IF(AND(H29&gt;3,H29&lt;=4),#REF!,IF(H29&gt;4,#REF!,"")))))</f>
        <v>#REF!</v>
      </c>
      <c r="H29" s="29">
        <v>5</v>
      </c>
      <c r="I29" s="10" t="s">
        <v>183</v>
      </c>
      <c r="J29" s="29" t="e">
        <f>IF(K29&lt;=1,#REF!,IF(AND(K29&gt;1,K29&lt;=2),#REF!,IF(AND(K29&gt;2,K29&lt;=3),#REF!,IF(AND(K29&gt;3,K29&lt;=4),#REF!,IF(K29&gt;4,#REF!,"")))))</f>
        <v>#REF!</v>
      </c>
      <c r="K29" s="94">
        <v>4</v>
      </c>
      <c r="L29" s="10" t="s">
        <v>184</v>
      </c>
      <c r="M29" s="29" t="e">
        <f>IF(N29&lt;=1,#REF!,IF(AND(N29&gt;1,N29&lt;=2),#REF!,IF(AND(N29&gt;2,N29&lt;=3),#REF!,IF(AND(N29&gt;3,N29&lt;=4),#REF!,IF(N29&gt;4,#REF!,"")))))</f>
        <v>#REF!</v>
      </c>
      <c r="N29" s="29">
        <v>3</v>
      </c>
    </row>
    <row r="30" spans="3:14">
      <c r="C30" s="103" t="s">
        <v>169</v>
      </c>
      <c r="D30" s="103" t="s">
        <v>170</v>
      </c>
      <c r="E30" s="103">
        <v>7.2944999999999996E-2</v>
      </c>
      <c r="F30" s="96" t="s">
        <v>182</v>
      </c>
      <c r="G30" s="29" t="e">
        <f>IF(H30&lt;=1,#REF!,IF(AND(H30&gt;1,H30&lt;=2),#REF!,IF(AND(H30&gt;2,H30&lt;=3),#REF!,IF(AND(H30&gt;3,H30&lt;=4),#REF!,IF(H30&gt;4,#REF!,"")))))</f>
        <v>#REF!</v>
      </c>
      <c r="H30" s="29">
        <v>5</v>
      </c>
      <c r="I30" s="10" t="s">
        <v>183</v>
      </c>
      <c r="J30" s="29" t="e">
        <f>IF(K30&lt;=1,#REF!,IF(AND(K30&gt;1,K30&lt;=2),#REF!,IF(AND(K30&gt;2,K30&lt;=3),#REF!,IF(AND(K30&gt;3,K30&lt;=4),#REF!,IF(K30&gt;4,#REF!,"")))))</f>
        <v>#REF!</v>
      </c>
      <c r="K30" s="94">
        <v>4</v>
      </c>
      <c r="L30" s="10" t="s">
        <v>184</v>
      </c>
      <c r="M30" s="29" t="e">
        <f>IF(N30&lt;=1,#REF!,IF(AND(N30&gt;1,N30&lt;=2),#REF!,IF(AND(N30&gt;2,N30&lt;=3),#REF!,IF(AND(N30&gt;3,N30&lt;=4),#REF!,IF(N30&gt;4,#REF!,"")))))</f>
        <v>#REF!</v>
      </c>
      <c r="N30" s="29">
        <v>3</v>
      </c>
    </row>
    <row r="31" spans="3:14">
      <c r="C31" s="103" t="s">
        <v>169</v>
      </c>
      <c r="D31" s="103" t="s">
        <v>170</v>
      </c>
      <c r="E31" s="103">
        <v>6.3862199999999994E-2</v>
      </c>
      <c r="F31" s="96" t="s">
        <v>182</v>
      </c>
      <c r="G31" s="29" t="e">
        <f>IF(H31&lt;=1,#REF!,IF(AND(H31&gt;1,H31&lt;=2),#REF!,IF(AND(H31&gt;2,H31&lt;=3),#REF!,IF(AND(H31&gt;3,H31&lt;=4),#REF!,IF(H31&gt;4,#REF!,"")))))</f>
        <v>#REF!</v>
      </c>
      <c r="H31" s="29">
        <v>5</v>
      </c>
      <c r="I31" s="10" t="s">
        <v>183</v>
      </c>
      <c r="J31" s="29" t="e">
        <f>IF(K31&lt;=1,#REF!,IF(AND(K31&gt;1,K31&lt;=2),#REF!,IF(AND(K31&gt;2,K31&lt;=3),#REF!,IF(AND(K31&gt;3,K31&lt;=4),#REF!,IF(K31&gt;4,#REF!,"")))))</f>
        <v>#REF!</v>
      </c>
      <c r="K31" s="94">
        <v>4</v>
      </c>
      <c r="L31" s="10" t="s">
        <v>184</v>
      </c>
      <c r="M31" s="29" t="e">
        <f>IF(N31&lt;=1,#REF!,IF(AND(N31&gt;1,N31&lt;=2),#REF!,IF(AND(N31&gt;2,N31&lt;=3),#REF!,IF(AND(N31&gt;3,N31&lt;=4),#REF!,IF(N31&gt;4,#REF!,"")))))</f>
        <v>#REF!</v>
      </c>
      <c r="N31" s="29">
        <v>3</v>
      </c>
    </row>
    <row r="32" spans="3:14">
      <c r="C32" s="103" t="s">
        <v>171</v>
      </c>
      <c r="D32" s="103" t="s">
        <v>172</v>
      </c>
      <c r="E32" s="103">
        <v>0.108543</v>
      </c>
      <c r="F32" s="95" t="s">
        <v>185</v>
      </c>
      <c r="G32" s="29" t="e">
        <f>IF(H32&lt;=1,#REF!,IF(AND(H32&gt;1,H32&lt;=2),#REF!,IF(AND(H32&gt;2,H32&lt;=3),#REF!,IF(AND(H32&gt;3,H32&lt;=4),#REF!,IF(H32&gt;4,#REF!,"")))))</f>
        <v>#REF!</v>
      </c>
      <c r="H32" s="29">
        <v>5</v>
      </c>
      <c r="I32" s="10" t="s">
        <v>183</v>
      </c>
      <c r="J32" s="29" t="e">
        <f>IF(K32&lt;=1,#REF!,IF(AND(K32&gt;1,K32&lt;=2),#REF!,IF(AND(K32&gt;2,K32&lt;=3),#REF!,IF(AND(K32&gt;3,K32&lt;=4),#REF!,IF(K32&gt;4,#REF!,"")))))</f>
        <v>#REF!</v>
      </c>
      <c r="K32" s="94">
        <v>4</v>
      </c>
      <c r="L32" s="10" t="s">
        <v>181</v>
      </c>
      <c r="M32" s="29" t="e">
        <f>IF(N32&lt;=1,#REF!,IF(AND(N32&gt;1,N32&lt;=2),#REF!,IF(AND(N32&gt;2,N32&lt;=3),#REF!,IF(AND(N32&gt;3,N32&lt;=4),#REF!,IF(N32&gt;4,#REF!,"")))))</f>
        <v>#REF!</v>
      </c>
      <c r="N32" s="29">
        <v>4</v>
      </c>
    </row>
    <row r="33" spans="3:14">
      <c r="C33" s="170" t="s">
        <v>36</v>
      </c>
      <c r="D33" s="171"/>
      <c r="E33" s="10">
        <f>SUM(E19:E32)</f>
        <v>0.85614919999999994</v>
      </c>
      <c r="F33" s="10"/>
      <c r="G33" s="10"/>
      <c r="H33" s="10"/>
      <c r="I33" s="10"/>
      <c r="J33" s="10"/>
      <c r="K33" s="10"/>
      <c r="L33" s="10"/>
      <c r="M33" s="10"/>
      <c r="N33" s="10"/>
    </row>
    <row r="38" spans="3:14">
      <c r="C38" s="82" t="s">
        <v>154</v>
      </c>
      <c r="D38" s="82" t="s">
        <v>155</v>
      </c>
      <c r="E38" s="174" t="s">
        <v>186</v>
      </c>
      <c r="F38" s="174"/>
      <c r="G38" s="174"/>
      <c r="H38" s="56" t="s">
        <v>197</v>
      </c>
      <c r="I38" s="99" t="s">
        <v>118</v>
      </c>
      <c r="K38" s="145" t="s">
        <v>198</v>
      </c>
      <c r="L38" s="145"/>
      <c r="M38" s="70" t="s">
        <v>39</v>
      </c>
      <c r="N38" s="70" t="s">
        <v>118</v>
      </c>
    </row>
    <row r="39" spans="3:14">
      <c r="C39" s="10" t="s">
        <v>187</v>
      </c>
      <c r="D39" s="27" t="s">
        <v>188</v>
      </c>
      <c r="E39" s="172" t="s">
        <v>13</v>
      </c>
      <c r="F39" s="172"/>
      <c r="G39" s="98">
        <f>(H19+K19+N19)/3</f>
        <v>1.3333333333333333</v>
      </c>
      <c r="H39" s="10">
        <f>SUM(E19:E22)</f>
        <v>9.1912400000000005E-2</v>
      </c>
      <c r="I39" s="68">
        <f>H39/$H$45</f>
        <v>0.10735558708692365</v>
      </c>
      <c r="K39" s="172" t="s">
        <v>13</v>
      </c>
      <c r="L39" s="172"/>
      <c r="M39" s="10">
        <f>SUM(H39:H40)</f>
        <v>0.1462966</v>
      </c>
      <c r="N39" s="68">
        <f>M39/M42</f>
        <v>0.1708774592092126</v>
      </c>
    </row>
    <row r="40" spans="3:14">
      <c r="C40" s="10" t="s">
        <v>163</v>
      </c>
      <c r="D40" s="27" t="s">
        <v>189</v>
      </c>
      <c r="E40" s="172" t="s">
        <v>13</v>
      </c>
      <c r="F40" s="172"/>
      <c r="G40" s="98">
        <f>(H26+K26+N26)/3</f>
        <v>1.3333333333333333</v>
      </c>
      <c r="H40" s="10">
        <f>E23+E24+E26</f>
        <v>5.4384199999999994E-2</v>
      </c>
      <c r="I40" s="68">
        <f t="shared" ref="I40:I45" si="0">H40/$H$45</f>
        <v>6.3521872122288964E-2</v>
      </c>
      <c r="K40" s="143" t="s">
        <v>33</v>
      </c>
      <c r="L40" s="143"/>
      <c r="M40" s="10">
        <f>SUM(H41:H42)</f>
        <v>0.44153940000000003</v>
      </c>
      <c r="N40" s="68">
        <f>M40/M42</f>
        <v>0.5157271653118406</v>
      </c>
    </row>
    <row r="41" spans="3:14">
      <c r="C41" s="10" t="s">
        <v>190</v>
      </c>
      <c r="D41" s="27" t="s">
        <v>166</v>
      </c>
      <c r="E41" s="143" t="s">
        <v>33</v>
      </c>
      <c r="F41" s="143"/>
      <c r="G41" s="98">
        <f>(H25+K25+N25)/3</f>
        <v>3.3333333333333335</v>
      </c>
      <c r="H41" s="10">
        <f>SUM(E25)</f>
        <v>0.22713900000000001</v>
      </c>
      <c r="I41" s="68">
        <f t="shared" si="0"/>
        <v>0.26530305699053391</v>
      </c>
      <c r="K41" s="160" t="s">
        <v>34</v>
      </c>
      <c r="L41" s="160"/>
      <c r="M41" s="10">
        <f>SUM(H43:H44)</f>
        <v>0.26831319999999997</v>
      </c>
      <c r="N41" s="68">
        <f>M41/M42</f>
        <v>0.31339537547894686</v>
      </c>
    </row>
    <row r="42" spans="3:14">
      <c r="C42" s="10" t="s">
        <v>191</v>
      </c>
      <c r="D42" s="27" t="s">
        <v>192</v>
      </c>
      <c r="E42" s="143" t="s">
        <v>33</v>
      </c>
      <c r="F42" s="143"/>
      <c r="G42" s="98">
        <f>(H27+K27+N27)/3</f>
        <v>3.3333333333333335</v>
      </c>
      <c r="H42" s="10">
        <f>SUM(E27:E28)</f>
        <v>0.21440039999999999</v>
      </c>
      <c r="I42" s="68">
        <f t="shared" si="0"/>
        <v>0.25042410832130663</v>
      </c>
      <c r="K42" s="173" t="s">
        <v>36</v>
      </c>
      <c r="L42" s="173"/>
      <c r="M42" s="10">
        <f>SUM(M39:M41)</f>
        <v>0.85614919999999994</v>
      </c>
      <c r="N42" s="68">
        <f>M42/M42</f>
        <v>1</v>
      </c>
    </row>
    <row r="43" spans="3:14">
      <c r="C43" s="10" t="s">
        <v>193</v>
      </c>
      <c r="D43" s="27" t="s">
        <v>170</v>
      </c>
      <c r="E43" s="160" t="s">
        <v>34</v>
      </c>
      <c r="F43" s="160"/>
      <c r="G43" s="98">
        <f>(H30+K30+N30)/3</f>
        <v>4</v>
      </c>
      <c r="H43" s="10">
        <f>SUM(E29:E31)</f>
        <v>0.15977019999999997</v>
      </c>
      <c r="I43" s="68">
        <f t="shared" si="0"/>
        <v>0.18661490310333759</v>
      </c>
    </row>
    <row r="44" spans="3:14">
      <c r="C44" s="10" t="s">
        <v>194</v>
      </c>
      <c r="D44" s="27" t="s">
        <v>195</v>
      </c>
      <c r="E44" s="160" t="s">
        <v>34</v>
      </c>
      <c r="F44" s="160"/>
      <c r="G44" s="98">
        <f>(H32+K32+N32)/3</f>
        <v>4.333333333333333</v>
      </c>
      <c r="H44" s="10">
        <f>SUM(E32)</f>
        <v>0.108543</v>
      </c>
      <c r="I44" s="68">
        <f t="shared" si="0"/>
        <v>0.1267804723756093</v>
      </c>
    </row>
    <row r="45" spans="3:14">
      <c r="C45" s="142" t="s">
        <v>36</v>
      </c>
      <c r="D45" s="142"/>
      <c r="E45" s="142"/>
      <c r="F45" s="142"/>
      <c r="G45" s="142"/>
      <c r="H45" s="10">
        <f>SUM(H39:H44)</f>
        <v>0.85614919999999994</v>
      </c>
      <c r="I45" s="68">
        <f t="shared" si="0"/>
        <v>1</v>
      </c>
    </row>
  </sheetData>
  <mergeCells count="14">
    <mergeCell ref="C33:D33"/>
    <mergeCell ref="E43:F43"/>
    <mergeCell ref="E44:F44"/>
    <mergeCell ref="C45:G45"/>
    <mergeCell ref="K38:L38"/>
    <mergeCell ref="K39:L39"/>
    <mergeCell ref="K40:L40"/>
    <mergeCell ref="K41:L41"/>
    <mergeCell ref="K42:L42"/>
    <mergeCell ref="E38:G38"/>
    <mergeCell ref="E39:F39"/>
    <mergeCell ref="E40:F40"/>
    <mergeCell ref="E41:F41"/>
    <mergeCell ref="E42:F42"/>
  </mergeCells>
  <conditionalFormatting sqref="G19:G32 J19:J32 M19:M32">
    <cfRule type="cellIs" dxfId="26" priority="216" operator="equal">
      <formula>#REF!</formula>
    </cfRule>
    <cfRule type="cellIs" dxfId="25" priority="217" operator="equal">
      <formula>#REF!</formula>
    </cfRule>
    <cfRule type="cellIs" dxfId="24" priority="218" operator="equal">
      <formula>#REF!</formula>
    </cfRule>
    <cfRule type="cellIs" dxfId="23" priority="219" operator="equal">
      <formula>#REF!</formula>
    </cfRule>
    <cfRule type="cellIs" dxfId="22" priority="220" operator="equal">
      <formula>#REF!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5E16-6C84-8346-A236-61A07F0F7F08}">
  <dimension ref="B2:Q34"/>
  <sheetViews>
    <sheetView workbookViewId="0">
      <selection activeCell="I7" sqref="I7:L8"/>
    </sheetView>
  </sheetViews>
  <sheetFormatPr baseColWidth="10" defaultRowHeight="16"/>
  <cols>
    <col min="1" max="1" width="10.83203125" style="1"/>
    <col min="2" max="2" width="22.33203125" style="1" bestFit="1" customWidth="1"/>
    <col min="3" max="3" width="20.1640625" style="1" bestFit="1" customWidth="1"/>
    <col min="4" max="8" width="10.83203125" style="1"/>
    <col min="9" max="9" width="15.33203125" style="1" bestFit="1" customWidth="1"/>
    <col min="10" max="16384" width="10.83203125" style="1"/>
  </cols>
  <sheetData>
    <row r="2" spans="2:17">
      <c r="P2" s="14" t="s">
        <v>31</v>
      </c>
      <c r="Q2" s="14" t="s">
        <v>20</v>
      </c>
    </row>
    <row r="3" spans="2:17">
      <c r="B3" s="102" t="s">
        <v>207</v>
      </c>
      <c r="P3" s="15" t="s">
        <v>44</v>
      </c>
      <c r="Q3" s="16" t="s">
        <v>13</v>
      </c>
    </row>
    <row r="4" spans="2:17">
      <c r="P4" s="17" t="s">
        <v>45</v>
      </c>
      <c r="Q4" s="18" t="s">
        <v>32</v>
      </c>
    </row>
    <row r="5" spans="2:17">
      <c r="P5" s="19" t="s">
        <v>46</v>
      </c>
      <c r="Q5" s="20" t="s">
        <v>33</v>
      </c>
    </row>
    <row r="6" spans="2:17" ht="16" customHeight="1">
      <c r="B6" s="179" t="s">
        <v>199</v>
      </c>
      <c r="C6" s="104" t="s">
        <v>18</v>
      </c>
      <c r="D6" s="105" t="s">
        <v>19</v>
      </c>
      <c r="E6" s="105" t="s">
        <v>20</v>
      </c>
      <c r="P6" s="21" t="s">
        <v>47</v>
      </c>
      <c r="Q6" s="22" t="s">
        <v>34</v>
      </c>
    </row>
    <row r="7" spans="2:17">
      <c r="B7" s="179"/>
      <c r="C7" s="107" t="s">
        <v>21</v>
      </c>
      <c r="D7" s="107" t="s">
        <v>22</v>
      </c>
      <c r="E7" s="107">
        <v>1</v>
      </c>
      <c r="I7" s="99" t="s">
        <v>209</v>
      </c>
      <c r="J7" s="99" t="s">
        <v>8</v>
      </c>
      <c r="K7" s="99" t="s">
        <v>20</v>
      </c>
      <c r="L7" s="99" t="s">
        <v>210</v>
      </c>
      <c r="P7" s="23" t="s">
        <v>120</v>
      </c>
      <c r="Q7" s="24" t="s">
        <v>35</v>
      </c>
    </row>
    <row r="8" spans="2:17">
      <c r="B8" s="179"/>
      <c r="C8" s="100" t="s">
        <v>23</v>
      </c>
      <c r="D8" s="100" t="s">
        <v>24</v>
      </c>
      <c r="E8" s="100">
        <v>2</v>
      </c>
      <c r="I8" s="10" t="s">
        <v>211</v>
      </c>
      <c r="J8" s="10">
        <f>E7*D16*D19*C22*C25*C26</f>
        <v>2.0922299999999998</v>
      </c>
      <c r="K8" s="34" t="s">
        <v>33</v>
      </c>
      <c r="L8" s="10">
        <f>Incendios!E33</f>
        <v>0.85614919999999994</v>
      </c>
    </row>
    <row r="9" spans="2:17">
      <c r="B9" s="179"/>
      <c r="C9" s="100" t="s">
        <v>25</v>
      </c>
      <c r="D9" s="100" t="s">
        <v>26</v>
      </c>
      <c r="E9" s="100">
        <v>3</v>
      </c>
    </row>
    <row r="10" spans="2:17">
      <c r="B10" s="179"/>
      <c r="C10" s="100" t="s">
        <v>27</v>
      </c>
      <c r="D10" s="100" t="s">
        <v>28</v>
      </c>
      <c r="E10" s="100">
        <v>4</v>
      </c>
    </row>
    <row r="11" spans="2:17">
      <c r="B11" s="179"/>
      <c r="C11" s="100" t="s">
        <v>29</v>
      </c>
      <c r="D11" s="100" t="s">
        <v>30</v>
      </c>
      <c r="E11" s="100">
        <v>5</v>
      </c>
    </row>
    <row r="15" spans="2:17">
      <c r="B15" s="179"/>
      <c r="C15" s="106" t="s">
        <v>200</v>
      </c>
      <c r="D15" s="177" t="s">
        <v>201</v>
      </c>
      <c r="E15" s="178"/>
    </row>
    <row r="16" spans="2:17">
      <c r="B16" s="179"/>
      <c r="C16" s="180" t="s">
        <v>202</v>
      </c>
      <c r="D16" s="183">
        <v>0.45</v>
      </c>
      <c r="E16" s="10"/>
    </row>
    <row r="17" spans="2:13">
      <c r="B17" s="179"/>
      <c r="C17" s="181"/>
      <c r="D17" s="184"/>
      <c r="E17" s="10"/>
    </row>
    <row r="18" spans="2:13">
      <c r="B18" s="179"/>
      <c r="C18" s="182"/>
      <c r="D18" s="185"/>
      <c r="E18" s="10"/>
    </row>
    <row r="19" spans="2:13">
      <c r="B19" s="179" t="s">
        <v>203</v>
      </c>
      <c r="C19" s="186">
        <v>0.09</v>
      </c>
      <c r="D19" s="183">
        <v>0.9</v>
      </c>
      <c r="E19" s="10"/>
    </row>
    <row r="20" spans="2:13">
      <c r="B20" s="179"/>
      <c r="C20" s="186"/>
      <c r="D20" s="184"/>
      <c r="E20" s="10"/>
    </row>
    <row r="21" spans="2:13">
      <c r="B21" s="179"/>
      <c r="C21" s="186"/>
      <c r="D21" s="185"/>
      <c r="E21" s="10"/>
    </row>
    <row r="22" spans="2:13">
      <c r="B22" s="175" t="s">
        <v>204</v>
      </c>
      <c r="C22" s="138">
        <v>17.22</v>
      </c>
      <c r="D22" s="101"/>
      <c r="E22" s="10"/>
    </row>
    <row r="23" spans="2:13">
      <c r="B23" s="175"/>
      <c r="C23" s="138"/>
      <c r="D23" s="101"/>
      <c r="E23" s="10"/>
    </row>
    <row r="24" spans="2:13">
      <c r="B24" s="175"/>
      <c r="C24" s="138"/>
      <c r="D24" s="101"/>
      <c r="E24" s="10"/>
    </row>
    <row r="25" spans="2:13">
      <c r="B25" s="76" t="s">
        <v>205</v>
      </c>
      <c r="C25" s="27">
        <v>0.6</v>
      </c>
    </row>
    <row r="26" spans="2:13">
      <c r="B26" s="27" t="s">
        <v>206</v>
      </c>
      <c r="C26" s="27">
        <v>0.5</v>
      </c>
    </row>
    <row r="31" spans="2:13">
      <c r="B31" s="176" t="s">
        <v>208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</row>
    <row r="32" spans="2:13"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</row>
    <row r="33" spans="2:13"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</row>
    <row r="34" spans="2:13"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</sheetData>
  <mergeCells count="11">
    <mergeCell ref="B22:B24"/>
    <mergeCell ref="C22:C24"/>
    <mergeCell ref="B31:M34"/>
    <mergeCell ref="D15:E15"/>
    <mergeCell ref="B6:B11"/>
    <mergeCell ref="B15:B18"/>
    <mergeCell ref="C16:C18"/>
    <mergeCell ref="D16:D18"/>
    <mergeCell ref="B19:B21"/>
    <mergeCell ref="C19:C21"/>
    <mergeCell ref="D19:D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8273-93C2-424D-B294-75582D2E8384}">
  <dimension ref="B3:AO53"/>
  <sheetViews>
    <sheetView workbookViewId="0">
      <selection activeCell="AO49" activeCellId="1" sqref="AM49:AM52 AO49:AO52"/>
    </sheetView>
  </sheetViews>
  <sheetFormatPr baseColWidth="10" defaultRowHeight="16"/>
  <cols>
    <col min="1" max="1" width="15.1640625" style="1" customWidth="1"/>
    <col min="2" max="2" width="7.5" style="1" customWidth="1"/>
    <col min="3" max="3" width="32.5" style="1" customWidth="1"/>
    <col min="4" max="4" width="15.33203125" style="1" bestFit="1" customWidth="1"/>
    <col min="5" max="5" width="27.33203125" style="1" customWidth="1"/>
    <col min="6" max="6" width="10.83203125" style="1"/>
    <col min="7" max="7" width="6.1640625" style="1" customWidth="1"/>
    <col min="8" max="8" width="29.6640625" style="1" bestFit="1" customWidth="1"/>
    <col min="9" max="23" width="5.83203125" style="1" customWidth="1"/>
    <col min="24" max="25" width="10.83203125" style="1"/>
    <col min="26" max="26" width="9.5" style="1" customWidth="1"/>
    <col min="27" max="27" width="7.33203125" style="77" customWidth="1"/>
    <col min="28" max="28" width="9.83203125" style="1" bestFit="1" customWidth="1"/>
    <col min="29" max="31" width="7.33203125" style="1" customWidth="1"/>
    <col min="32" max="39" width="10.83203125" style="1"/>
    <col min="40" max="40" width="7" style="1" customWidth="1"/>
    <col min="41" max="41" width="11.1640625" style="1" bestFit="1" customWidth="1"/>
    <col min="42" max="16384" width="10.83203125" style="1"/>
  </cols>
  <sheetData>
    <row r="3" spans="2:41">
      <c r="B3" s="194" t="s">
        <v>314</v>
      </c>
      <c r="C3" s="195"/>
      <c r="D3" s="187" t="s">
        <v>124</v>
      </c>
      <c r="E3" s="187" t="s">
        <v>218</v>
      </c>
      <c r="G3" s="197" t="s">
        <v>332</v>
      </c>
      <c r="H3" s="197"/>
      <c r="I3" s="198" t="s">
        <v>333</v>
      </c>
      <c r="J3" s="198"/>
      <c r="K3" s="198"/>
      <c r="L3" s="198"/>
      <c r="M3" s="199" t="s">
        <v>65</v>
      </c>
      <c r="N3" s="198" t="s">
        <v>334</v>
      </c>
      <c r="O3" s="198"/>
      <c r="P3" s="198"/>
      <c r="Q3" s="198"/>
      <c r="R3" s="199" t="s">
        <v>65</v>
      </c>
      <c r="S3" s="198" t="s">
        <v>335</v>
      </c>
      <c r="T3" s="198"/>
      <c r="U3" s="198"/>
      <c r="V3" s="198"/>
      <c r="W3" s="200" t="s">
        <v>65</v>
      </c>
    </row>
    <row r="4" spans="2:41" ht="20" customHeight="1">
      <c r="B4" s="192" t="s">
        <v>323</v>
      </c>
      <c r="C4" s="188" t="s">
        <v>315</v>
      </c>
      <c r="D4" s="205">
        <v>4</v>
      </c>
      <c r="E4" s="205" t="s">
        <v>317</v>
      </c>
      <c r="G4" s="197"/>
      <c r="H4" s="197"/>
      <c r="I4" s="201" t="s">
        <v>336</v>
      </c>
      <c r="J4" s="201" t="s">
        <v>337</v>
      </c>
      <c r="K4" s="201" t="s">
        <v>338</v>
      </c>
      <c r="L4" s="201" t="s">
        <v>339</v>
      </c>
      <c r="M4" s="202"/>
      <c r="N4" s="201" t="s">
        <v>336</v>
      </c>
      <c r="O4" s="201" t="s">
        <v>337</v>
      </c>
      <c r="P4" s="201" t="s">
        <v>338</v>
      </c>
      <c r="Q4" s="201" t="s">
        <v>339</v>
      </c>
      <c r="R4" s="202"/>
      <c r="S4" s="203" t="s">
        <v>340</v>
      </c>
      <c r="T4" s="203" t="s">
        <v>341</v>
      </c>
      <c r="U4" s="203" t="s">
        <v>342</v>
      </c>
      <c r="V4" s="203" t="s">
        <v>343</v>
      </c>
      <c r="W4" s="200"/>
    </row>
    <row r="5" spans="2:41" ht="20" customHeight="1">
      <c r="B5" s="192"/>
      <c r="C5" s="188" t="s">
        <v>316</v>
      </c>
      <c r="D5" s="189">
        <v>2</v>
      </c>
      <c r="E5" s="189" t="s">
        <v>320</v>
      </c>
      <c r="G5" s="197"/>
      <c r="H5" s="197"/>
      <c r="I5" s="201"/>
      <c r="J5" s="201"/>
      <c r="K5" s="201"/>
      <c r="L5" s="201"/>
      <c r="M5" s="202"/>
      <c r="N5" s="201"/>
      <c r="O5" s="201"/>
      <c r="P5" s="201"/>
      <c r="Q5" s="201"/>
      <c r="R5" s="202"/>
      <c r="S5" s="203"/>
      <c r="T5" s="203"/>
      <c r="U5" s="203"/>
      <c r="V5" s="203"/>
      <c r="W5" s="200"/>
    </row>
    <row r="6" spans="2:41" ht="20" customHeight="1">
      <c r="B6" s="192"/>
      <c r="C6" s="188" t="s">
        <v>318</v>
      </c>
      <c r="D6" s="190">
        <v>3</v>
      </c>
      <c r="E6" s="190" t="s">
        <v>251</v>
      </c>
      <c r="G6" s="197"/>
      <c r="H6" s="197"/>
      <c r="I6" s="201"/>
      <c r="J6" s="201"/>
      <c r="K6" s="201"/>
      <c r="L6" s="201"/>
      <c r="M6" s="202"/>
      <c r="N6" s="201"/>
      <c r="O6" s="201"/>
      <c r="P6" s="201"/>
      <c r="Q6" s="201"/>
      <c r="R6" s="202"/>
      <c r="S6" s="203"/>
      <c r="T6" s="203"/>
      <c r="U6" s="203"/>
      <c r="V6" s="203"/>
      <c r="W6" s="200"/>
    </row>
    <row r="7" spans="2:41" ht="20" customHeight="1">
      <c r="B7" s="192"/>
      <c r="C7" s="188" t="s">
        <v>319</v>
      </c>
      <c r="D7" s="205">
        <v>4</v>
      </c>
      <c r="E7" s="205" t="s">
        <v>317</v>
      </c>
      <c r="G7" s="197"/>
      <c r="H7" s="197"/>
      <c r="I7" s="201"/>
      <c r="J7" s="201"/>
      <c r="K7" s="201"/>
      <c r="L7" s="201"/>
      <c r="M7" s="204"/>
      <c r="N7" s="201"/>
      <c r="O7" s="201"/>
      <c r="P7" s="201"/>
      <c r="Q7" s="201"/>
      <c r="R7" s="204"/>
      <c r="S7" s="203"/>
      <c r="T7" s="203"/>
      <c r="U7" s="203"/>
      <c r="V7" s="203"/>
      <c r="W7" s="200"/>
    </row>
    <row r="8" spans="2:41" ht="20" customHeight="1">
      <c r="B8" s="192"/>
      <c r="C8" s="188" t="s">
        <v>211</v>
      </c>
      <c r="D8" s="189">
        <v>3</v>
      </c>
      <c r="E8" s="189" t="s">
        <v>251</v>
      </c>
      <c r="G8" s="192" t="s">
        <v>323</v>
      </c>
      <c r="H8" s="188" t="s">
        <v>315</v>
      </c>
      <c r="I8" s="29">
        <v>3</v>
      </c>
      <c r="J8" s="29">
        <v>2</v>
      </c>
      <c r="K8" s="29">
        <v>2</v>
      </c>
      <c r="L8" s="29">
        <v>3</v>
      </c>
      <c r="M8" s="29">
        <f>AVERAGE(I8:L8)</f>
        <v>2.5</v>
      </c>
      <c r="N8" s="29">
        <v>4</v>
      </c>
      <c r="O8" s="29">
        <v>4</v>
      </c>
      <c r="P8" s="29">
        <v>2</v>
      </c>
      <c r="Q8" s="29">
        <v>2</v>
      </c>
      <c r="R8" s="75">
        <f>AVERAGE(N8:Q8)</f>
        <v>3</v>
      </c>
      <c r="S8" s="210">
        <f>(I8*N8)/2</f>
        <v>6</v>
      </c>
      <c r="T8" s="210">
        <f t="shared" ref="T8:V23" si="0">(J8*O8)/2</f>
        <v>4</v>
      </c>
      <c r="U8" s="210">
        <f t="shared" si="0"/>
        <v>2</v>
      </c>
      <c r="V8" s="210">
        <f t="shared" si="0"/>
        <v>3</v>
      </c>
      <c r="W8" s="210">
        <f>AVERAGE(S8:V8)</f>
        <v>3.75</v>
      </c>
      <c r="Y8" s="29" t="s">
        <v>376</v>
      </c>
      <c r="Z8" s="138" t="s">
        <v>20</v>
      </c>
      <c r="AA8" s="138"/>
      <c r="AB8" s="10" t="s">
        <v>377</v>
      </c>
      <c r="AL8" s="10" t="s">
        <v>378</v>
      </c>
      <c r="AM8" s="142" t="s">
        <v>20</v>
      </c>
      <c r="AN8" s="142"/>
      <c r="AO8" s="10" t="s">
        <v>377</v>
      </c>
    </row>
    <row r="9" spans="2:41" ht="20" customHeight="1">
      <c r="B9" s="192"/>
      <c r="C9" s="188" t="s">
        <v>321</v>
      </c>
      <c r="D9" s="189">
        <v>2</v>
      </c>
      <c r="E9" s="189" t="s">
        <v>320</v>
      </c>
      <c r="G9" s="192"/>
      <c r="H9" s="188" t="s">
        <v>316</v>
      </c>
      <c r="I9" s="29">
        <v>3</v>
      </c>
      <c r="J9" s="29">
        <v>2</v>
      </c>
      <c r="K9" s="29">
        <v>2</v>
      </c>
      <c r="L9" s="29">
        <v>4</v>
      </c>
      <c r="M9" s="29">
        <f t="shared" ref="M9:M29" si="1">AVERAGE(I9:L9)</f>
        <v>2.75</v>
      </c>
      <c r="N9" s="29">
        <v>3</v>
      </c>
      <c r="O9" s="29">
        <v>2</v>
      </c>
      <c r="P9" s="29">
        <v>2</v>
      </c>
      <c r="Q9" s="29">
        <v>1</v>
      </c>
      <c r="R9" s="75">
        <f t="shared" ref="R9:R29" si="2">AVERAGE(N9:Q9)</f>
        <v>2</v>
      </c>
      <c r="S9" s="210">
        <f t="shared" ref="S9:S29" si="3">(I9*N9)/2</f>
        <v>4.5</v>
      </c>
      <c r="T9" s="210">
        <f t="shared" si="0"/>
        <v>2</v>
      </c>
      <c r="U9" s="210">
        <f t="shared" si="0"/>
        <v>2</v>
      </c>
      <c r="V9" s="210">
        <f t="shared" si="0"/>
        <v>2</v>
      </c>
      <c r="W9" s="210">
        <f t="shared" ref="W9:W29" si="4">AVERAGE(S9:V9)</f>
        <v>2.625</v>
      </c>
      <c r="Y9" s="138" t="s">
        <v>336</v>
      </c>
      <c r="Z9" s="10" t="s">
        <v>34</v>
      </c>
      <c r="AA9" s="27">
        <v>8</v>
      </c>
      <c r="AB9" s="67">
        <f>AA9/$AA$13</f>
        <v>0.36363636363636365</v>
      </c>
      <c r="AL9" s="138" t="s">
        <v>336</v>
      </c>
      <c r="AM9" s="27" t="s">
        <v>34</v>
      </c>
      <c r="AN9" s="250">
        <v>9</v>
      </c>
      <c r="AO9" s="251">
        <f>AN9/$AN$12</f>
        <v>0.40909090909090912</v>
      </c>
    </row>
    <row r="10" spans="2:41" ht="20" customHeight="1">
      <c r="B10" s="192"/>
      <c r="C10" s="188" t="s">
        <v>344</v>
      </c>
      <c r="D10" s="190">
        <v>3</v>
      </c>
      <c r="E10" s="190" t="s">
        <v>251</v>
      </c>
      <c r="G10" s="192"/>
      <c r="H10" s="188" t="s">
        <v>318</v>
      </c>
      <c r="I10" s="29">
        <v>3</v>
      </c>
      <c r="J10" s="29">
        <v>3</v>
      </c>
      <c r="K10" s="29">
        <v>2</v>
      </c>
      <c r="L10" s="29">
        <v>3</v>
      </c>
      <c r="M10" s="29">
        <f t="shared" si="1"/>
        <v>2.75</v>
      </c>
      <c r="N10" s="29">
        <v>3</v>
      </c>
      <c r="O10" s="29">
        <v>3</v>
      </c>
      <c r="P10" s="29">
        <v>2</v>
      </c>
      <c r="Q10" s="29">
        <v>2</v>
      </c>
      <c r="R10" s="75">
        <f t="shared" si="2"/>
        <v>2.5</v>
      </c>
      <c r="S10" s="210">
        <f t="shared" si="3"/>
        <v>4.5</v>
      </c>
      <c r="T10" s="210">
        <f t="shared" si="0"/>
        <v>4.5</v>
      </c>
      <c r="U10" s="210">
        <f t="shared" si="0"/>
        <v>2</v>
      </c>
      <c r="V10" s="210">
        <f t="shared" si="0"/>
        <v>3</v>
      </c>
      <c r="W10" s="210">
        <f t="shared" si="4"/>
        <v>3.5</v>
      </c>
      <c r="Y10" s="138"/>
      <c r="Z10" s="10" t="s">
        <v>33</v>
      </c>
      <c r="AA10" s="27">
        <v>7</v>
      </c>
      <c r="AB10" s="67">
        <f t="shared" ref="AB10:AB12" si="5">AA10/$AA$13</f>
        <v>0.31818181818181818</v>
      </c>
      <c r="AL10" s="138"/>
      <c r="AM10" s="27" t="s">
        <v>33</v>
      </c>
      <c r="AN10" s="250">
        <v>8</v>
      </c>
      <c r="AO10" s="251">
        <f>AN10/AN12</f>
        <v>0.36363636363636365</v>
      </c>
    </row>
    <row r="11" spans="2:41" ht="20" customHeight="1">
      <c r="B11" s="192"/>
      <c r="C11" s="188" t="s">
        <v>322</v>
      </c>
      <c r="D11" s="205">
        <v>4</v>
      </c>
      <c r="E11" s="205" t="s">
        <v>317</v>
      </c>
      <c r="G11" s="192"/>
      <c r="H11" s="188" t="s">
        <v>319</v>
      </c>
      <c r="I11" s="29">
        <v>4</v>
      </c>
      <c r="J11" s="29">
        <v>2</v>
      </c>
      <c r="K11" s="29">
        <v>1</v>
      </c>
      <c r="L11" s="29">
        <v>3</v>
      </c>
      <c r="M11" s="75">
        <f t="shared" si="1"/>
        <v>2.5</v>
      </c>
      <c r="N11" s="29">
        <v>4</v>
      </c>
      <c r="O11" s="29">
        <v>3</v>
      </c>
      <c r="P11" s="29">
        <v>2</v>
      </c>
      <c r="Q11" s="29">
        <v>1</v>
      </c>
      <c r="R11" s="75">
        <f t="shared" si="2"/>
        <v>2.5</v>
      </c>
      <c r="S11" s="210">
        <f t="shared" si="3"/>
        <v>8</v>
      </c>
      <c r="T11" s="210">
        <f t="shared" si="0"/>
        <v>3</v>
      </c>
      <c r="U11" s="210">
        <f t="shared" si="0"/>
        <v>1</v>
      </c>
      <c r="V11" s="210">
        <f t="shared" si="0"/>
        <v>1.5</v>
      </c>
      <c r="W11" s="210">
        <f t="shared" si="4"/>
        <v>3.375</v>
      </c>
      <c r="Y11" s="138"/>
      <c r="Z11" s="10" t="s">
        <v>32</v>
      </c>
      <c r="AA11" s="27">
        <v>5</v>
      </c>
      <c r="AB11" s="67">
        <f t="shared" si="5"/>
        <v>0.22727272727272727</v>
      </c>
      <c r="AL11" s="138"/>
      <c r="AM11" s="27" t="s">
        <v>32</v>
      </c>
      <c r="AN11" s="250">
        <v>5</v>
      </c>
      <c r="AO11" s="251">
        <f>AN11/AN12</f>
        <v>0.22727272727272727</v>
      </c>
    </row>
    <row r="12" spans="2:41" ht="20" customHeight="1">
      <c r="B12" s="193" t="s">
        <v>345</v>
      </c>
      <c r="C12" s="188" t="s">
        <v>324</v>
      </c>
      <c r="D12" s="189">
        <v>2</v>
      </c>
      <c r="E12" s="189" t="s">
        <v>320</v>
      </c>
      <c r="G12" s="192"/>
      <c r="H12" s="188" t="s">
        <v>211</v>
      </c>
      <c r="I12" s="29">
        <v>2</v>
      </c>
      <c r="J12" s="29">
        <v>2</v>
      </c>
      <c r="K12" s="29">
        <v>2</v>
      </c>
      <c r="L12" s="29">
        <v>2</v>
      </c>
      <c r="M12" s="29">
        <f t="shared" si="1"/>
        <v>2</v>
      </c>
      <c r="N12" s="29">
        <v>2</v>
      </c>
      <c r="O12" s="29">
        <v>2</v>
      </c>
      <c r="P12" s="29">
        <v>2</v>
      </c>
      <c r="Q12" s="29">
        <v>3</v>
      </c>
      <c r="R12" s="29">
        <f t="shared" si="2"/>
        <v>2.25</v>
      </c>
      <c r="S12" s="210">
        <f t="shared" si="3"/>
        <v>2</v>
      </c>
      <c r="T12" s="210">
        <f t="shared" si="0"/>
        <v>2</v>
      </c>
      <c r="U12" s="210">
        <f t="shared" si="0"/>
        <v>2</v>
      </c>
      <c r="V12" s="210">
        <f t="shared" si="0"/>
        <v>3</v>
      </c>
      <c r="W12" s="210">
        <f>AVERAGE(S12:V12)</f>
        <v>2.25</v>
      </c>
      <c r="Y12" s="138"/>
      <c r="Z12" s="10" t="s">
        <v>13</v>
      </c>
      <c r="AA12" s="27">
        <v>2</v>
      </c>
      <c r="AB12" s="67">
        <f t="shared" si="5"/>
        <v>9.0909090909090912E-2</v>
      </c>
      <c r="AL12" s="138" t="s">
        <v>36</v>
      </c>
      <c r="AM12" s="138"/>
      <c r="AN12" s="209">
        <f>SUM(AN9:AN11)</f>
        <v>22</v>
      </c>
      <c r="AO12" s="68">
        <f>SUM(AO9:AO11)</f>
        <v>1</v>
      </c>
    </row>
    <row r="13" spans="2:41" ht="20" customHeight="1">
      <c r="B13" s="193"/>
      <c r="C13" s="188" t="s">
        <v>250</v>
      </c>
      <c r="D13" s="211">
        <v>3</v>
      </c>
      <c r="E13" s="211" t="s">
        <v>251</v>
      </c>
      <c r="G13" s="192"/>
      <c r="H13" s="188" t="s">
        <v>321</v>
      </c>
      <c r="I13" s="29">
        <v>4</v>
      </c>
      <c r="J13" s="29">
        <v>3</v>
      </c>
      <c r="K13" s="29">
        <v>1</v>
      </c>
      <c r="L13" s="29">
        <v>2</v>
      </c>
      <c r="M13" s="29">
        <f t="shared" si="1"/>
        <v>2.5</v>
      </c>
      <c r="N13" s="29">
        <v>4</v>
      </c>
      <c r="O13" s="29">
        <v>1</v>
      </c>
      <c r="P13" s="29">
        <v>1</v>
      </c>
      <c r="Q13" s="29">
        <v>1</v>
      </c>
      <c r="R13" s="29">
        <f t="shared" si="2"/>
        <v>1.75</v>
      </c>
      <c r="S13" s="210">
        <f t="shared" si="3"/>
        <v>8</v>
      </c>
      <c r="T13" s="210">
        <f t="shared" si="0"/>
        <v>1.5</v>
      </c>
      <c r="U13" s="210">
        <f t="shared" si="0"/>
        <v>0.5</v>
      </c>
      <c r="V13" s="210">
        <f t="shared" si="0"/>
        <v>1</v>
      </c>
      <c r="W13" s="210">
        <f t="shared" si="4"/>
        <v>2.75</v>
      </c>
      <c r="Y13" s="142" t="s">
        <v>36</v>
      </c>
      <c r="Z13" s="142"/>
      <c r="AA13" s="27">
        <f>SUM(AA9:AA12)</f>
        <v>22</v>
      </c>
      <c r="AB13" s="67">
        <f>AA13/$AA$13</f>
        <v>1</v>
      </c>
      <c r="AL13" s="191"/>
      <c r="AM13" s="191"/>
    </row>
    <row r="14" spans="2:41" ht="20" customHeight="1">
      <c r="B14" s="193"/>
      <c r="C14" s="188" t="s">
        <v>325</v>
      </c>
      <c r="D14" s="212">
        <v>2</v>
      </c>
      <c r="E14" s="212" t="s">
        <v>320</v>
      </c>
      <c r="G14" s="192"/>
      <c r="H14" s="188" t="s">
        <v>344</v>
      </c>
      <c r="I14" s="29">
        <v>4</v>
      </c>
      <c r="J14" s="29">
        <v>4</v>
      </c>
      <c r="K14" s="29">
        <v>2</v>
      </c>
      <c r="L14" s="29">
        <v>3</v>
      </c>
      <c r="M14" s="29">
        <f t="shared" si="1"/>
        <v>3.25</v>
      </c>
      <c r="N14" s="29">
        <v>3</v>
      </c>
      <c r="O14" s="29">
        <v>2</v>
      </c>
      <c r="P14" s="29">
        <v>2</v>
      </c>
      <c r="Q14" s="29">
        <v>4</v>
      </c>
      <c r="R14" s="29">
        <f t="shared" si="2"/>
        <v>2.75</v>
      </c>
      <c r="S14" s="210">
        <f t="shared" si="3"/>
        <v>6</v>
      </c>
      <c r="T14" s="210">
        <f t="shared" si="0"/>
        <v>4</v>
      </c>
      <c r="U14" s="210">
        <f t="shared" si="0"/>
        <v>2</v>
      </c>
      <c r="V14" s="210">
        <f t="shared" si="0"/>
        <v>6</v>
      </c>
      <c r="W14" s="210">
        <f t="shared" si="4"/>
        <v>4.5</v>
      </c>
      <c r="AN14" s="215"/>
    </row>
    <row r="15" spans="2:41" ht="20" customHeight="1">
      <c r="B15" s="192" t="s">
        <v>253</v>
      </c>
      <c r="C15" s="188" t="s">
        <v>254</v>
      </c>
      <c r="D15" s="213">
        <v>5</v>
      </c>
      <c r="E15" s="213" t="s">
        <v>222</v>
      </c>
      <c r="G15" s="192"/>
      <c r="H15" s="188" t="s">
        <v>322</v>
      </c>
      <c r="I15" s="29">
        <v>3</v>
      </c>
      <c r="J15" s="29">
        <v>3</v>
      </c>
      <c r="K15" s="29">
        <v>2</v>
      </c>
      <c r="L15" s="29">
        <v>3</v>
      </c>
      <c r="M15" s="29">
        <f t="shared" si="1"/>
        <v>2.75</v>
      </c>
      <c r="N15" s="29">
        <v>3</v>
      </c>
      <c r="O15" s="29">
        <v>3</v>
      </c>
      <c r="P15" s="29">
        <v>2</v>
      </c>
      <c r="Q15" s="29">
        <v>4</v>
      </c>
      <c r="R15" s="29">
        <f t="shared" si="2"/>
        <v>3</v>
      </c>
      <c r="S15" s="210">
        <f t="shared" si="3"/>
        <v>4.5</v>
      </c>
      <c r="T15" s="210">
        <f t="shared" si="0"/>
        <v>4.5</v>
      </c>
      <c r="U15" s="210">
        <f t="shared" si="0"/>
        <v>2</v>
      </c>
      <c r="V15" s="210">
        <f t="shared" si="0"/>
        <v>6</v>
      </c>
      <c r="W15" s="210">
        <f t="shared" si="4"/>
        <v>4.25</v>
      </c>
    </row>
    <row r="16" spans="2:41" ht="20" customHeight="1">
      <c r="B16" s="192"/>
      <c r="C16" s="188" t="s">
        <v>326</v>
      </c>
      <c r="D16" s="212">
        <v>2</v>
      </c>
      <c r="E16" s="212" t="s">
        <v>320</v>
      </c>
      <c r="G16" s="193" t="s">
        <v>345</v>
      </c>
      <c r="H16" s="188" t="s">
        <v>324</v>
      </c>
      <c r="I16" s="29">
        <v>2</v>
      </c>
      <c r="J16" s="29">
        <v>2</v>
      </c>
      <c r="K16" s="29">
        <v>2</v>
      </c>
      <c r="L16" s="29">
        <v>1</v>
      </c>
      <c r="M16" s="29">
        <f t="shared" si="1"/>
        <v>1.75</v>
      </c>
      <c r="N16" s="29">
        <v>2</v>
      </c>
      <c r="O16" s="29">
        <v>4</v>
      </c>
      <c r="P16" s="29">
        <v>2</v>
      </c>
      <c r="Q16" s="29">
        <v>3</v>
      </c>
      <c r="R16" s="29">
        <f t="shared" si="2"/>
        <v>2.75</v>
      </c>
      <c r="S16" s="210">
        <f t="shared" si="3"/>
        <v>2</v>
      </c>
      <c r="T16" s="210">
        <f t="shared" si="0"/>
        <v>4</v>
      </c>
      <c r="U16" s="210">
        <f t="shared" si="0"/>
        <v>2</v>
      </c>
      <c r="V16" s="210">
        <f t="shared" si="0"/>
        <v>1.5</v>
      </c>
      <c r="W16" s="210">
        <f t="shared" si="4"/>
        <v>2.375</v>
      </c>
    </row>
    <row r="17" spans="2:41" ht="20" customHeight="1">
      <c r="B17" s="192"/>
      <c r="C17" s="188" t="s">
        <v>327</v>
      </c>
      <c r="D17" s="214">
        <v>4</v>
      </c>
      <c r="E17" s="214" t="s">
        <v>317</v>
      </c>
      <c r="G17" s="193"/>
      <c r="H17" s="188" t="s">
        <v>250</v>
      </c>
      <c r="I17" s="29">
        <v>4</v>
      </c>
      <c r="J17" s="29">
        <v>2</v>
      </c>
      <c r="K17" s="29">
        <v>2</v>
      </c>
      <c r="L17" s="29">
        <v>1</v>
      </c>
      <c r="M17" s="29">
        <f t="shared" si="1"/>
        <v>2.25</v>
      </c>
      <c r="N17" s="29">
        <v>4</v>
      </c>
      <c r="O17" s="29">
        <v>2</v>
      </c>
      <c r="P17" s="29">
        <v>2</v>
      </c>
      <c r="Q17" s="29">
        <v>4</v>
      </c>
      <c r="R17" s="29">
        <f t="shared" si="2"/>
        <v>3</v>
      </c>
      <c r="S17" s="210">
        <f t="shared" si="3"/>
        <v>8</v>
      </c>
      <c r="T17" s="210">
        <f t="shared" si="0"/>
        <v>2</v>
      </c>
      <c r="U17" s="210">
        <f t="shared" si="0"/>
        <v>2</v>
      </c>
      <c r="V17" s="210">
        <f t="shared" si="0"/>
        <v>2</v>
      </c>
      <c r="W17" s="210">
        <f t="shared" si="4"/>
        <v>3.5</v>
      </c>
    </row>
    <row r="18" spans="2:41" ht="20" customHeight="1">
      <c r="B18" s="206" t="s">
        <v>259</v>
      </c>
      <c r="C18" s="188" t="s">
        <v>328</v>
      </c>
      <c r="D18" s="211">
        <v>3</v>
      </c>
      <c r="E18" s="211" t="s">
        <v>251</v>
      </c>
      <c r="G18" s="193"/>
      <c r="H18" s="188" t="s">
        <v>325</v>
      </c>
      <c r="I18" s="29">
        <v>4</v>
      </c>
      <c r="J18" s="29">
        <v>3</v>
      </c>
      <c r="K18" s="29">
        <v>1</v>
      </c>
      <c r="L18" s="29">
        <v>2</v>
      </c>
      <c r="M18" s="29">
        <f t="shared" si="1"/>
        <v>2.5</v>
      </c>
      <c r="N18" s="29">
        <v>3</v>
      </c>
      <c r="O18" s="29">
        <v>3</v>
      </c>
      <c r="P18" s="29">
        <v>2</v>
      </c>
      <c r="Q18" s="29">
        <v>3</v>
      </c>
      <c r="R18" s="29">
        <f t="shared" si="2"/>
        <v>2.75</v>
      </c>
      <c r="S18" s="210">
        <f t="shared" si="3"/>
        <v>6</v>
      </c>
      <c r="T18" s="210">
        <f t="shared" si="0"/>
        <v>4.5</v>
      </c>
      <c r="U18" s="210">
        <f t="shared" si="0"/>
        <v>1</v>
      </c>
      <c r="V18" s="210">
        <f t="shared" si="0"/>
        <v>3</v>
      </c>
      <c r="W18" s="210">
        <f t="shared" si="4"/>
        <v>3.625</v>
      </c>
    </row>
    <row r="19" spans="2:41" ht="20" customHeight="1">
      <c r="B19" s="207"/>
      <c r="C19" s="188" t="s">
        <v>254</v>
      </c>
      <c r="D19" s="211">
        <v>3</v>
      </c>
      <c r="E19" s="211" t="s">
        <v>251</v>
      </c>
      <c r="G19" s="192" t="s">
        <v>253</v>
      </c>
      <c r="H19" s="188" t="s">
        <v>254</v>
      </c>
      <c r="I19" s="29">
        <v>4</v>
      </c>
      <c r="J19" s="29">
        <v>3</v>
      </c>
      <c r="K19" s="29">
        <v>3</v>
      </c>
      <c r="L19" s="29">
        <v>4</v>
      </c>
      <c r="M19" s="29">
        <f t="shared" si="1"/>
        <v>3.5</v>
      </c>
      <c r="N19" s="29">
        <v>3</v>
      </c>
      <c r="O19" s="29">
        <v>3</v>
      </c>
      <c r="P19" s="29">
        <v>1</v>
      </c>
      <c r="Q19" s="29">
        <v>3</v>
      </c>
      <c r="R19" s="29">
        <f t="shared" si="2"/>
        <v>2.5</v>
      </c>
      <c r="S19" s="210">
        <f t="shared" si="3"/>
        <v>6</v>
      </c>
      <c r="T19" s="210">
        <f t="shared" si="0"/>
        <v>4.5</v>
      </c>
      <c r="U19" s="210">
        <f t="shared" si="0"/>
        <v>1.5</v>
      </c>
      <c r="V19" s="210">
        <f t="shared" si="0"/>
        <v>6</v>
      </c>
      <c r="W19" s="210">
        <f t="shared" si="4"/>
        <v>4.5</v>
      </c>
      <c r="AL19" s="27" t="s">
        <v>378</v>
      </c>
      <c r="AM19" s="138" t="s">
        <v>20</v>
      </c>
      <c r="AN19" s="138"/>
      <c r="AO19" s="27" t="s">
        <v>377</v>
      </c>
    </row>
    <row r="20" spans="2:41" ht="20" customHeight="1">
      <c r="B20" s="208"/>
      <c r="C20" s="188" t="s">
        <v>330</v>
      </c>
      <c r="D20" s="211">
        <v>3</v>
      </c>
      <c r="E20" s="211" t="s">
        <v>251</v>
      </c>
      <c r="G20" s="192"/>
      <c r="H20" s="188" t="s">
        <v>326</v>
      </c>
      <c r="I20" s="29">
        <v>3</v>
      </c>
      <c r="J20" s="29">
        <v>2</v>
      </c>
      <c r="K20" s="29">
        <v>2</v>
      </c>
      <c r="L20" s="29">
        <v>2</v>
      </c>
      <c r="M20" s="29">
        <f t="shared" si="1"/>
        <v>2.25</v>
      </c>
      <c r="N20" s="29">
        <v>2</v>
      </c>
      <c r="O20" s="29">
        <v>2</v>
      </c>
      <c r="P20" s="29">
        <v>1</v>
      </c>
      <c r="Q20" s="29">
        <v>4</v>
      </c>
      <c r="R20" s="29">
        <f t="shared" si="2"/>
        <v>2.25</v>
      </c>
      <c r="S20" s="210">
        <f t="shared" si="3"/>
        <v>3</v>
      </c>
      <c r="T20" s="210">
        <f t="shared" si="0"/>
        <v>2</v>
      </c>
      <c r="U20" s="210">
        <f t="shared" si="0"/>
        <v>1</v>
      </c>
      <c r="V20" s="210">
        <f t="shared" si="0"/>
        <v>4</v>
      </c>
      <c r="W20" s="210">
        <f t="shared" si="4"/>
        <v>2.5</v>
      </c>
      <c r="Y20" s="10" t="s">
        <v>376</v>
      </c>
      <c r="Z20" s="248" t="s">
        <v>20</v>
      </c>
      <c r="AA20" s="249"/>
      <c r="AB20" s="10" t="s">
        <v>377</v>
      </c>
      <c r="AL20" s="138" t="s">
        <v>337</v>
      </c>
      <c r="AM20" s="10" t="s">
        <v>34</v>
      </c>
      <c r="AN20" s="27">
        <v>4</v>
      </c>
      <c r="AO20" s="67">
        <f>AN20/$AN$24</f>
        <v>0.18181818181818182</v>
      </c>
    </row>
    <row r="21" spans="2:41" ht="20" customHeight="1">
      <c r="B21" s="196" t="s">
        <v>329</v>
      </c>
      <c r="C21" s="188" t="s">
        <v>330</v>
      </c>
      <c r="D21" s="211" t="s">
        <v>375</v>
      </c>
      <c r="E21" s="211" t="s">
        <v>251</v>
      </c>
      <c r="G21" s="192"/>
      <c r="H21" s="188" t="s">
        <v>327</v>
      </c>
      <c r="I21" s="29">
        <v>3</v>
      </c>
      <c r="J21" s="29">
        <v>4</v>
      </c>
      <c r="K21" s="29">
        <v>4</v>
      </c>
      <c r="L21" s="29">
        <v>1</v>
      </c>
      <c r="M21" s="29">
        <f t="shared" si="1"/>
        <v>3</v>
      </c>
      <c r="N21" s="29">
        <v>4</v>
      </c>
      <c r="O21" s="29">
        <v>3</v>
      </c>
      <c r="P21" s="29">
        <v>1</v>
      </c>
      <c r="Q21" s="29">
        <v>4</v>
      </c>
      <c r="R21" s="29">
        <f t="shared" si="2"/>
        <v>3</v>
      </c>
      <c r="S21" s="210">
        <f t="shared" si="3"/>
        <v>6</v>
      </c>
      <c r="T21" s="210">
        <f t="shared" si="0"/>
        <v>6</v>
      </c>
      <c r="U21" s="210">
        <f t="shared" si="0"/>
        <v>2</v>
      </c>
      <c r="V21" s="210">
        <f t="shared" si="0"/>
        <v>2</v>
      </c>
      <c r="W21" s="210">
        <f t="shared" si="4"/>
        <v>4</v>
      </c>
      <c r="Y21" s="138" t="s">
        <v>337</v>
      </c>
      <c r="Z21" s="10" t="s">
        <v>34</v>
      </c>
      <c r="AA21" s="27">
        <v>3</v>
      </c>
      <c r="AB21" s="67">
        <f>AA21/AA24</f>
        <v>0.13636363636363635</v>
      </c>
      <c r="AL21" s="138"/>
      <c r="AM21" s="10" t="s">
        <v>33</v>
      </c>
      <c r="AN21" s="29">
        <v>11</v>
      </c>
      <c r="AO21" s="67">
        <f t="shared" ref="AO21:AO24" si="6">AN21/$AN$24</f>
        <v>0.5</v>
      </c>
    </row>
    <row r="22" spans="2:41" ht="20" customHeight="1">
      <c r="B22" s="192" t="s">
        <v>331</v>
      </c>
      <c r="C22" s="188" t="s">
        <v>265</v>
      </c>
      <c r="D22" s="134">
        <v>2</v>
      </c>
      <c r="E22" s="134" t="s">
        <v>320</v>
      </c>
      <c r="G22" s="206" t="s">
        <v>259</v>
      </c>
      <c r="H22" s="188" t="s">
        <v>328</v>
      </c>
      <c r="I22" s="29">
        <v>3</v>
      </c>
      <c r="J22" s="29">
        <v>3</v>
      </c>
      <c r="K22" s="29">
        <v>2</v>
      </c>
      <c r="L22" s="29">
        <v>3</v>
      </c>
      <c r="M22" s="29">
        <f t="shared" si="1"/>
        <v>2.75</v>
      </c>
      <c r="N22" s="29">
        <v>3</v>
      </c>
      <c r="O22" s="29">
        <v>3</v>
      </c>
      <c r="P22" s="29">
        <v>1</v>
      </c>
      <c r="Q22" s="29">
        <v>2</v>
      </c>
      <c r="R22" s="29">
        <f t="shared" si="2"/>
        <v>2.25</v>
      </c>
      <c r="S22" s="210">
        <f t="shared" si="3"/>
        <v>4.5</v>
      </c>
      <c r="T22" s="210">
        <f t="shared" si="0"/>
        <v>4.5</v>
      </c>
      <c r="U22" s="210">
        <f t="shared" si="0"/>
        <v>1</v>
      </c>
      <c r="V22" s="210">
        <f t="shared" si="0"/>
        <v>3</v>
      </c>
      <c r="W22" s="210">
        <f t="shared" si="4"/>
        <v>3.25</v>
      </c>
      <c r="Y22" s="138"/>
      <c r="Z22" s="10" t="s">
        <v>33</v>
      </c>
      <c r="AA22" s="27">
        <v>11</v>
      </c>
      <c r="AB22" s="67">
        <f>AA22/AA24</f>
        <v>0.5</v>
      </c>
      <c r="AL22" s="138"/>
      <c r="AM22" s="10" t="s">
        <v>32</v>
      </c>
      <c r="AN22" s="29">
        <v>6</v>
      </c>
      <c r="AO22" s="67">
        <f t="shared" si="6"/>
        <v>0.27272727272727271</v>
      </c>
    </row>
    <row r="23" spans="2:41" ht="20" customHeight="1">
      <c r="B23" s="192"/>
      <c r="C23" s="188" t="s">
        <v>244</v>
      </c>
      <c r="D23" s="34">
        <v>3</v>
      </c>
      <c r="E23" s="34" t="s">
        <v>251</v>
      </c>
      <c r="G23" s="207"/>
      <c r="H23" s="188" t="s">
        <v>254</v>
      </c>
      <c r="I23" s="29">
        <v>4</v>
      </c>
      <c r="J23" s="29">
        <v>2</v>
      </c>
      <c r="K23" s="29">
        <v>2</v>
      </c>
      <c r="L23" s="29">
        <v>1</v>
      </c>
      <c r="M23" s="29">
        <f t="shared" si="1"/>
        <v>2.25</v>
      </c>
      <c r="N23" s="29">
        <v>4</v>
      </c>
      <c r="O23" s="29">
        <v>3</v>
      </c>
      <c r="P23" s="29">
        <v>2</v>
      </c>
      <c r="Q23" s="29">
        <v>4</v>
      </c>
      <c r="R23" s="29">
        <f t="shared" si="2"/>
        <v>3.25</v>
      </c>
      <c r="S23" s="210">
        <f t="shared" si="3"/>
        <v>8</v>
      </c>
      <c r="T23" s="210">
        <f t="shared" si="0"/>
        <v>3</v>
      </c>
      <c r="U23" s="210">
        <f t="shared" si="0"/>
        <v>2</v>
      </c>
      <c r="V23" s="210">
        <f t="shared" si="0"/>
        <v>2</v>
      </c>
      <c r="W23" s="210">
        <f t="shared" si="4"/>
        <v>3.75</v>
      </c>
      <c r="Y23" s="138"/>
      <c r="Z23" s="10" t="s">
        <v>32</v>
      </c>
      <c r="AA23" s="27">
        <v>8</v>
      </c>
      <c r="AB23" s="67">
        <f>AA23/AA24</f>
        <v>0.36363636363636365</v>
      </c>
      <c r="AL23" s="138"/>
      <c r="AM23" s="10" t="s">
        <v>379</v>
      </c>
      <c r="AN23" s="29">
        <v>1</v>
      </c>
      <c r="AO23" s="67">
        <f t="shared" si="6"/>
        <v>4.5454545454545456E-2</v>
      </c>
    </row>
    <row r="24" spans="2:41" ht="20" customHeight="1">
      <c r="B24" s="192"/>
      <c r="C24" s="188" t="s">
        <v>268</v>
      </c>
      <c r="D24" s="34">
        <v>3</v>
      </c>
      <c r="E24" s="34" t="s">
        <v>251</v>
      </c>
      <c r="G24" s="208"/>
      <c r="H24" s="188" t="s">
        <v>330</v>
      </c>
      <c r="I24" s="29">
        <v>4</v>
      </c>
      <c r="J24" s="29">
        <v>3</v>
      </c>
      <c r="K24" s="29">
        <v>2</v>
      </c>
      <c r="L24" s="29">
        <v>2</v>
      </c>
      <c r="M24" s="29">
        <f t="shared" si="1"/>
        <v>2.75</v>
      </c>
      <c r="N24" s="29">
        <v>4</v>
      </c>
      <c r="O24" s="29">
        <v>3</v>
      </c>
      <c r="P24" s="29">
        <v>2</v>
      </c>
      <c r="Q24" s="29">
        <v>2</v>
      </c>
      <c r="R24" s="29">
        <f t="shared" si="2"/>
        <v>2.75</v>
      </c>
      <c r="S24" s="210">
        <f t="shared" si="3"/>
        <v>8</v>
      </c>
      <c r="T24" s="210">
        <f t="shared" ref="T24:T29" si="7">(J24*O24)/2</f>
        <v>4.5</v>
      </c>
      <c r="U24" s="210">
        <f t="shared" ref="U24:U29" si="8">(K24*P24)/2</f>
        <v>2</v>
      </c>
      <c r="V24" s="210">
        <f t="shared" ref="V24:V29" si="9">(L24*Q24)/2</f>
        <v>2</v>
      </c>
      <c r="W24" s="210">
        <f t="shared" si="4"/>
        <v>4.125</v>
      </c>
      <c r="Y24" s="142" t="s">
        <v>36</v>
      </c>
      <c r="Z24" s="142"/>
      <c r="AA24" s="27">
        <f>SUM(AA21:AA23)</f>
        <v>22</v>
      </c>
      <c r="AB24" s="67">
        <f>AA24/AA24</f>
        <v>1</v>
      </c>
      <c r="AL24" s="142" t="s">
        <v>36</v>
      </c>
      <c r="AM24" s="142"/>
      <c r="AN24" s="27">
        <f>SUM(AN20:AN23)</f>
        <v>22</v>
      </c>
      <c r="AO24" s="67">
        <f t="shared" si="6"/>
        <v>1</v>
      </c>
    </row>
    <row r="25" spans="2:41" ht="20" customHeight="1">
      <c r="B25" s="192"/>
      <c r="C25" s="188" t="s">
        <v>270</v>
      </c>
      <c r="D25" s="134">
        <v>2</v>
      </c>
      <c r="E25" s="134" t="s">
        <v>320</v>
      </c>
      <c r="G25" s="196" t="s">
        <v>329</v>
      </c>
      <c r="H25" s="188" t="s">
        <v>330</v>
      </c>
      <c r="I25" s="29">
        <v>2</v>
      </c>
      <c r="J25" s="29">
        <v>3</v>
      </c>
      <c r="K25" s="29">
        <v>2</v>
      </c>
      <c r="L25" s="29">
        <v>1</v>
      </c>
      <c r="M25" s="29">
        <f t="shared" si="1"/>
        <v>2</v>
      </c>
      <c r="N25" s="29">
        <v>4</v>
      </c>
      <c r="O25" s="29">
        <v>3</v>
      </c>
      <c r="P25" s="29">
        <v>2</v>
      </c>
      <c r="Q25" s="29">
        <v>2</v>
      </c>
      <c r="R25" s="29">
        <f t="shared" si="2"/>
        <v>2.75</v>
      </c>
      <c r="S25" s="210">
        <f t="shared" si="3"/>
        <v>4</v>
      </c>
      <c r="T25" s="210">
        <f t="shared" si="7"/>
        <v>4.5</v>
      </c>
      <c r="U25" s="210">
        <f t="shared" si="8"/>
        <v>2</v>
      </c>
      <c r="V25" s="210">
        <f t="shared" si="9"/>
        <v>1</v>
      </c>
      <c r="W25" s="210">
        <f t="shared" si="4"/>
        <v>2.875</v>
      </c>
    </row>
    <row r="26" spans="2:41" ht="19" customHeight="1">
      <c r="G26" s="192" t="s">
        <v>331</v>
      </c>
      <c r="H26" s="188" t="s">
        <v>265</v>
      </c>
      <c r="I26" s="29">
        <v>1</v>
      </c>
      <c r="J26" s="29">
        <v>3</v>
      </c>
      <c r="K26" s="29">
        <v>2</v>
      </c>
      <c r="L26" s="29">
        <v>3</v>
      </c>
      <c r="M26" s="29">
        <f t="shared" si="1"/>
        <v>2.25</v>
      </c>
      <c r="N26" s="29">
        <v>4</v>
      </c>
      <c r="O26" s="29">
        <v>2</v>
      </c>
      <c r="P26" s="29">
        <v>2</v>
      </c>
      <c r="Q26" s="29">
        <v>3</v>
      </c>
      <c r="R26" s="29">
        <f t="shared" si="2"/>
        <v>2.75</v>
      </c>
      <c r="S26" s="210">
        <f t="shared" si="3"/>
        <v>2</v>
      </c>
      <c r="T26" s="210">
        <f t="shared" si="7"/>
        <v>3</v>
      </c>
      <c r="U26" s="210">
        <f t="shared" si="8"/>
        <v>2</v>
      </c>
      <c r="V26" s="210">
        <f t="shared" si="9"/>
        <v>4.5</v>
      </c>
      <c r="W26" s="210">
        <f t="shared" si="4"/>
        <v>2.875</v>
      </c>
    </row>
    <row r="27" spans="2:41" ht="19" customHeight="1">
      <c r="G27" s="192"/>
      <c r="H27" s="188" t="s">
        <v>244</v>
      </c>
      <c r="I27" s="29">
        <v>2</v>
      </c>
      <c r="J27" s="29">
        <v>4</v>
      </c>
      <c r="K27" s="29">
        <v>4</v>
      </c>
      <c r="L27" s="29">
        <v>2</v>
      </c>
      <c r="M27" s="29">
        <f t="shared" si="1"/>
        <v>3</v>
      </c>
      <c r="N27" s="29">
        <v>3</v>
      </c>
      <c r="O27" s="29">
        <v>4</v>
      </c>
      <c r="P27" s="29">
        <v>2</v>
      </c>
      <c r="Q27" s="29">
        <v>3</v>
      </c>
      <c r="R27" s="29">
        <f t="shared" si="2"/>
        <v>3</v>
      </c>
      <c r="S27" s="210">
        <f t="shared" si="3"/>
        <v>3</v>
      </c>
      <c r="T27" s="210">
        <f t="shared" si="7"/>
        <v>8</v>
      </c>
      <c r="U27" s="210">
        <f t="shared" si="8"/>
        <v>4</v>
      </c>
      <c r="V27" s="210">
        <f t="shared" si="9"/>
        <v>3</v>
      </c>
      <c r="W27" s="210">
        <f t="shared" si="4"/>
        <v>4.5</v>
      </c>
    </row>
    <row r="28" spans="2:41" ht="19" customHeight="1">
      <c r="G28" s="192"/>
      <c r="H28" s="188" t="s">
        <v>248</v>
      </c>
      <c r="I28" s="29">
        <v>2</v>
      </c>
      <c r="J28" s="29">
        <v>3</v>
      </c>
      <c r="K28" s="29">
        <v>3</v>
      </c>
      <c r="L28" s="29">
        <v>2</v>
      </c>
      <c r="M28" s="29">
        <f t="shared" si="1"/>
        <v>2.5</v>
      </c>
      <c r="N28" s="29">
        <v>2</v>
      </c>
      <c r="O28" s="29">
        <v>4</v>
      </c>
      <c r="P28" s="29">
        <v>4</v>
      </c>
      <c r="Q28" s="29">
        <v>1</v>
      </c>
      <c r="R28" s="29">
        <f t="shared" si="2"/>
        <v>2.75</v>
      </c>
      <c r="S28" s="210">
        <f t="shared" si="3"/>
        <v>2</v>
      </c>
      <c r="T28" s="210">
        <f t="shared" si="7"/>
        <v>6</v>
      </c>
      <c r="U28" s="210">
        <f t="shared" si="8"/>
        <v>6</v>
      </c>
      <c r="V28" s="210">
        <f t="shared" si="9"/>
        <v>1</v>
      </c>
      <c r="W28" s="210">
        <f t="shared" si="4"/>
        <v>3.75</v>
      </c>
    </row>
    <row r="29" spans="2:41" ht="19" customHeight="1">
      <c r="G29" s="192"/>
      <c r="H29" s="188" t="s">
        <v>270</v>
      </c>
      <c r="I29" s="29">
        <v>1</v>
      </c>
      <c r="J29" s="29">
        <v>3</v>
      </c>
      <c r="K29" s="29">
        <v>2</v>
      </c>
      <c r="L29" s="29">
        <v>2</v>
      </c>
      <c r="M29" s="29">
        <f t="shared" si="1"/>
        <v>2</v>
      </c>
      <c r="N29" s="29">
        <v>2</v>
      </c>
      <c r="O29" s="29">
        <v>3</v>
      </c>
      <c r="P29" s="29">
        <v>3</v>
      </c>
      <c r="Q29" s="29">
        <v>1</v>
      </c>
      <c r="R29" s="29">
        <f t="shared" si="2"/>
        <v>2.25</v>
      </c>
      <c r="S29" s="210">
        <f t="shared" si="3"/>
        <v>1</v>
      </c>
      <c r="T29" s="210">
        <f t="shared" si="7"/>
        <v>4.5</v>
      </c>
      <c r="U29" s="210">
        <f t="shared" si="8"/>
        <v>3</v>
      </c>
      <c r="V29" s="210">
        <f t="shared" si="9"/>
        <v>1</v>
      </c>
      <c r="W29" s="210">
        <f t="shared" si="4"/>
        <v>2.375</v>
      </c>
    </row>
    <row r="32" spans="2:41">
      <c r="Y32" s="10" t="s">
        <v>376</v>
      </c>
      <c r="Z32" s="138" t="s">
        <v>20</v>
      </c>
      <c r="AA32" s="138"/>
      <c r="AB32" s="10" t="s">
        <v>377</v>
      </c>
    </row>
    <row r="33" spans="10:41">
      <c r="J33" s="222" t="s">
        <v>357</v>
      </c>
      <c r="K33" s="223"/>
      <c r="L33" s="223"/>
      <c r="M33" s="223"/>
      <c r="N33" s="223"/>
      <c r="O33" s="223"/>
      <c r="P33" s="223"/>
      <c r="Q33" s="223"/>
      <c r="R33" s="224"/>
      <c r="Y33" s="244" t="s">
        <v>338</v>
      </c>
      <c r="Z33" s="10" t="s">
        <v>34</v>
      </c>
      <c r="AA33" s="27">
        <v>2</v>
      </c>
      <c r="AB33" s="67">
        <f>AA33/$AA$37</f>
        <v>9.0909090909090912E-2</v>
      </c>
      <c r="AL33" s="10" t="s">
        <v>378</v>
      </c>
      <c r="AM33" s="170" t="s">
        <v>20</v>
      </c>
      <c r="AN33" s="171"/>
      <c r="AO33" s="10" t="s">
        <v>377</v>
      </c>
    </row>
    <row r="34" spans="10:41">
      <c r="J34" s="142" t="s">
        <v>346</v>
      </c>
      <c r="K34" s="142"/>
      <c r="L34" s="142" t="s">
        <v>31</v>
      </c>
      <c r="M34" s="142"/>
      <c r="N34" s="142" t="s">
        <v>286</v>
      </c>
      <c r="O34" s="142"/>
      <c r="P34" s="142"/>
      <c r="Q34" s="142"/>
      <c r="R34" s="142"/>
      <c r="Y34" s="244"/>
      <c r="Z34" s="10" t="s">
        <v>33</v>
      </c>
      <c r="AA34" s="27">
        <v>2</v>
      </c>
      <c r="AB34" s="67">
        <f t="shared" ref="AB34:AB37" si="10">AA34/$AA$37</f>
        <v>9.0909090909090912E-2</v>
      </c>
      <c r="AL34" s="244" t="s">
        <v>380</v>
      </c>
      <c r="AM34" s="10" t="s">
        <v>34</v>
      </c>
      <c r="AN34" s="10">
        <v>1</v>
      </c>
      <c r="AO34" s="67">
        <f>AN34/$AN$38</f>
        <v>4.5454545454545456E-2</v>
      </c>
    </row>
    <row r="35" spans="10:41">
      <c r="J35" s="146" t="s">
        <v>22</v>
      </c>
      <c r="K35" s="146"/>
      <c r="L35" s="217" t="s">
        <v>347</v>
      </c>
      <c r="M35" s="217"/>
      <c r="N35" s="170" t="s">
        <v>352</v>
      </c>
      <c r="O35" s="216"/>
      <c r="P35" s="216"/>
      <c r="Q35" s="216"/>
      <c r="R35" s="171"/>
      <c r="Y35" s="244"/>
      <c r="Z35" s="10" t="s">
        <v>32</v>
      </c>
      <c r="AA35" s="27">
        <v>15</v>
      </c>
      <c r="AB35" s="67">
        <f t="shared" si="10"/>
        <v>0.68181818181818177</v>
      </c>
      <c r="AL35" s="244"/>
      <c r="AM35" s="10" t="s">
        <v>33</v>
      </c>
      <c r="AN35" s="10">
        <v>1</v>
      </c>
      <c r="AO35" s="67">
        <f t="shared" ref="AO35:AO38" si="11">AN35/$AN$38</f>
        <v>4.5454545454545456E-2</v>
      </c>
    </row>
    <row r="36" spans="10:41">
      <c r="J36" s="172" t="s">
        <v>24</v>
      </c>
      <c r="K36" s="172"/>
      <c r="L36" s="218" t="s">
        <v>348</v>
      </c>
      <c r="M36" s="218"/>
      <c r="N36" s="170" t="s">
        <v>353</v>
      </c>
      <c r="O36" s="216"/>
      <c r="P36" s="216"/>
      <c r="Q36" s="216"/>
      <c r="R36" s="171"/>
      <c r="Y36" s="244"/>
      <c r="Z36" s="10" t="s">
        <v>13</v>
      </c>
      <c r="AA36" s="27">
        <v>3</v>
      </c>
      <c r="AB36" s="67">
        <f t="shared" si="10"/>
        <v>0.13636363636363635</v>
      </c>
      <c r="AL36" s="244"/>
      <c r="AM36" s="10" t="s">
        <v>32</v>
      </c>
      <c r="AN36" s="10">
        <v>15</v>
      </c>
      <c r="AO36" s="67">
        <f t="shared" si="11"/>
        <v>0.68181818181818177</v>
      </c>
    </row>
    <row r="37" spans="10:41">
      <c r="J37" s="143" t="s">
        <v>33</v>
      </c>
      <c r="K37" s="143"/>
      <c r="L37" s="219" t="s">
        <v>349</v>
      </c>
      <c r="M37" s="219"/>
      <c r="N37" s="170" t="s">
        <v>354</v>
      </c>
      <c r="O37" s="216"/>
      <c r="P37" s="216"/>
      <c r="Q37" s="216"/>
      <c r="R37" s="171"/>
      <c r="Y37" s="142" t="s">
        <v>36</v>
      </c>
      <c r="Z37" s="142"/>
      <c r="AA37" s="27">
        <f>SUM(AA33:AA36)</f>
        <v>22</v>
      </c>
      <c r="AB37" s="67">
        <f t="shared" si="10"/>
        <v>1</v>
      </c>
      <c r="AL37" s="244"/>
      <c r="AM37" s="10" t="s">
        <v>13</v>
      </c>
      <c r="AN37" s="10">
        <v>5</v>
      </c>
      <c r="AO37" s="67">
        <f t="shared" si="11"/>
        <v>0.22727272727272727</v>
      </c>
    </row>
    <row r="38" spans="10:41">
      <c r="J38" s="160" t="s">
        <v>34</v>
      </c>
      <c r="K38" s="160"/>
      <c r="L38" s="221" t="s">
        <v>350</v>
      </c>
      <c r="M38" s="221"/>
      <c r="N38" s="170" t="s">
        <v>355</v>
      </c>
      <c r="O38" s="216"/>
      <c r="P38" s="216"/>
      <c r="Q38" s="216"/>
      <c r="R38" s="171"/>
      <c r="AL38" s="142" t="s">
        <v>36</v>
      </c>
      <c r="AM38" s="142"/>
      <c r="AN38" s="10">
        <f>SUM(AN34:AN37)</f>
        <v>22</v>
      </c>
      <c r="AO38" s="67">
        <f t="shared" si="11"/>
        <v>1</v>
      </c>
    </row>
    <row r="39" spans="10:41">
      <c r="J39" s="161" t="s">
        <v>35</v>
      </c>
      <c r="K39" s="161"/>
      <c r="L39" s="220" t="s">
        <v>351</v>
      </c>
      <c r="M39" s="220"/>
      <c r="N39" s="170" t="s">
        <v>356</v>
      </c>
      <c r="O39" s="216"/>
      <c r="P39" s="216"/>
      <c r="Q39" s="216"/>
      <c r="R39" s="171"/>
    </row>
    <row r="43" spans="10:41">
      <c r="J43" s="10" t="s">
        <v>358</v>
      </c>
      <c r="K43" s="10"/>
      <c r="L43" s="10"/>
      <c r="M43" s="10"/>
      <c r="N43" s="10"/>
      <c r="O43" s="10"/>
      <c r="P43" s="10"/>
      <c r="Q43" s="10"/>
      <c r="R43" s="10"/>
    </row>
    <row r="44" spans="10:41">
      <c r="J44" s="146" t="s">
        <v>22</v>
      </c>
      <c r="K44" s="146"/>
      <c r="L44" s="225" t="s">
        <v>360</v>
      </c>
      <c r="M44" s="226"/>
      <c r="N44" s="170" t="s">
        <v>363</v>
      </c>
      <c r="O44" s="216"/>
      <c r="P44" s="216"/>
      <c r="Q44" s="216"/>
      <c r="R44" s="171"/>
    </row>
    <row r="45" spans="10:41">
      <c r="J45" s="172" t="s">
        <v>24</v>
      </c>
      <c r="K45" s="172"/>
      <c r="L45" s="227" t="s">
        <v>359</v>
      </c>
      <c r="M45" s="228"/>
      <c r="N45" s="170" t="s">
        <v>363</v>
      </c>
      <c r="O45" s="216"/>
      <c r="P45" s="216"/>
      <c r="Q45" s="216"/>
      <c r="R45" s="171"/>
    </row>
    <row r="46" spans="10:41">
      <c r="J46" s="143" t="s">
        <v>33</v>
      </c>
      <c r="K46" s="143"/>
      <c r="L46" s="229" t="s">
        <v>361</v>
      </c>
      <c r="M46" s="230"/>
      <c r="N46" s="170" t="s">
        <v>364</v>
      </c>
      <c r="O46" s="216"/>
      <c r="P46" s="216"/>
      <c r="Q46" s="216"/>
      <c r="R46" s="171"/>
    </row>
    <row r="47" spans="10:41">
      <c r="J47" s="160" t="s">
        <v>34</v>
      </c>
      <c r="K47" s="160"/>
      <c r="L47" s="231" t="s">
        <v>362</v>
      </c>
      <c r="M47" s="232"/>
      <c r="N47" s="170" t="s">
        <v>365</v>
      </c>
      <c r="O47" s="216"/>
      <c r="P47" s="216"/>
      <c r="Q47" s="216"/>
      <c r="R47" s="171"/>
    </row>
    <row r="48" spans="10:41">
      <c r="J48" s="161" t="s">
        <v>35</v>
      </c>
      <c r="K48" s="161"/>
      <c r="L48" s="233">
        <v>5</v>
      </c>
      <c r="M48" s="234"/>
      <c r="N48" s="170" t="s">
        <v>366</v>
      </c>
      <c r="O48" s="216"/>
      <c r="P48" s="216"/>
      <c r="Q48" s="216"/>
      <c r="R48" s="171"/>
      <c r="Y48" s="10" t="s">
        <v>376</v>
      </c>
      <c r="Z48" s="10" t="s">
        <v>20</v>
      </c>
      <c r="AA48" s="27"/>
      <c r="AB48" s="10" t="s">
        <v>377</v>
      </c>
      <c r="AL48" s="10" t="s">
        <v>378</v>
      </c>
      <c r="AM48" s="138" t="s">
        <v>20</v>
      </c>
      <c r="AN48" s="138"/>
      <c r="AO48" s="10" t="s">
        <v>377</v>
      </c>
    </row>
    <row r="49" spans="25:41">
      <c r="Y49" s="138" t="s">
        <v>339</v>
      </c>
      <c r="Z49" s="10" t="s">
        <v>34</v>
      </c>
      <c r="AA49" s="27">
        <v>2</v>
      </c>
      <c r="AB49" s="67">
        <f>AA49/$AA$53</f>
        <v>9.0909090909090912E-2</v>
      </c>
      <c r="AL49" s="138" t="s">
        <v>339</v>
      </c>
      <c r="AM49" s="10" t="s">
        <v>34</v>
      </c>
      <c r="AN49" s="10">
        <v>6</v>
      </c>
      <c r="AO49" s="67">
        <f>AN49/$AN$53</f>
        <v>0.27272727272727271</v>
      </c>
    </row>
    <row r="50" spans="25:41">
      <c r="Y50" s="138"/>
      <c r="Z50" s="10" t="s">
        <v>33</v>
      </c>
      <c r="AA50" s="27">
        <v>7</v>
      </c>
      <c r="AB50" s="67">
        <f t="shared" ref="AB50:AB53" si="12">AA50/$AA$53</f>
        <v>0.31818181818181818</v>
      </c>
      <c r="AL50" s="138"/>
      <c r="AM50" s="10" t="s">
        <v>33</v>
      </c>
      <c r="AN50" s="10">
        <v>6</v>
      </c>
      <c r="AO50" s="67">
        <f t="shared" ref="AO50:AO53" si="13">AN50/$AN$53</f>
        <v>0.27272727272727271</v>
      </c>
    </row>
    <row r="51" spans="25:41">
      <c r="Y51" s="138"/>
      <c r="Z51" s="10" t="s">
        <v>32</v>
      </c>
      <c r="AA51" s="27">
        <v>8</v>
      </c>
      <c r="AB51" s="67">
        <f t="shared" si="12"/>
        <v>0.36363636363636365</v>
      </c>
      <c r="AL51" s="138"/>
      <c r="AM51" s="10" t="s">
        <v>32</v>
      </c>
      <c r="AN51" s="10">
        <v>5</v>
      </c>
      <c r="AO51" s="67">
        <f t="shared" si="13"/>
        <v>0.22727272727272727</v>
      </c>
    </row>
    <row r="52" spans="25:41">
      <c r="Y52" s="138"/>
      <c r="Z52" s="10" t="s">
        <v>13</v>
      </c>
      <c r="AA52" s="27">
        <v>5</v>
      </c>
      <c r="AB52" s="67">
        <f t="shared" si="12"/>
        <v>0.22727272727272727</v>
      </c>
      <c r="AL52" s="138"/>
      <c r="AM52" s="10" t="s">
        <v>13</v>
      </c>
      <c r="AN52" s="10">
        <v>5</v>
      </c>
      <c r="AO52" s="67">
        <f t="shared" si="13"/>
        <v>0.22727272727272727</v>
      </c>
    </row>
    <row r="53" spans="25:41">
      <c r="Y53" s="142" t="s">
        <v>36</v>
      </c>
      <c r="Z53" s="142"/>
      <c r="AA53" s="27">
        <f>SUM(AA49:AA52)</f>
        <v>22</v>
      </c>
      <c r="AB53" s="67">
        <f t="shared" si="12"/>
        <v>1</v>
      </c>
      <c r="AL53" s="142" t="s">
        <v>36</v>
      </c>
      <c r="AM53" s="142"/>
      <c r="AN53" s="10">
        <f>SUM(AN49:AN52)</f>
        <v>22</v>
      </c>
      <c r="AO53" s="67">
        <f t="shared" si="13"/>
        <v>1</v>
      </c>
    </row>
  </sheetData>
  <mergeCells count="88">
    <mergeCell ref="AL38:AM38"/>
    <mergeCell ref="AL34:AL37"/>
    <mergeCell ref="AM48:AN48"/>
    <mergeCell ref="AM33:AN33"/>
    <mergeCell ref="AL53:AM53"/>
    <mergeCell ref="AL49:AL52"/>
    <mergeCell ref="AM8:AN8"/>
    <mergeCell ref="AL13:AM13"/>
    <mergeCell ref="AL12:AM12"/>
    <mergeCell ref="AL9:AL11"/>
    <mergeCell ref="AM19:AN19"/>
    <mergeCell ref="AL24:AM24"/>
    <mergeCell ref="AL20:AL23"/>
    <mergeCell ref="Z32:AA32"/>
    <mergeCell ref="Z20:AA20"/>
    <mergeCell ref="Y37:Z37"/>
    <mergeCell ref="Y33:Y36"/>
    <mergeCell ref="Y53:Z53"/>
    <mergeCell ref="Y49:Y52"/>
    <mergeCell ref="N44:R44"/>
    <mergeCell ref="N45:R45"/>
    <mergeCell ref="N46:R46"/>
    <mergeCell ref="N47:R47"/>
    <mergeCell ref="N48:R48"/>
    <mergeCell ref="Z8:AA8"/>
    <mergeCell ref="Y9:Y12"/>
    <mergeCell ref="Y13:Z13"/>
    <mergeCell ref="Y24:Z24"/>
    <mergeCell ref="Y21:Y23"/>
    <mergeCell ref="J44:K44"/>
    <mergeCell ref="J45:K45"/>
    <mergeCell ref="J46:K46"/>
    <mergeCell ref="J47:K47"/>
    <mergeCell ref="J48:K48"/>
    <mergeCell ref="L44:M44"/>
    <mergeCell ref="L45:M45"/>
    <mergeCell ref="L46:M46"/>
    <mergeCell ref="L47:M47"/>
    <mergeCell ref="L48:M48"/>
    <mergeCell ref="N35:R35"/>
    <mergeCell ref="N36:R36"/>
    <mergeCell ref="N37:R37"/>
    <mergeCell ref="N38:R38"/>
    <mergeCell ref="N39:R39"/>
    <mergeCell ref="J33:R33"/>
    <mergeCell ref="J37:K37"/>
    <mergeCell ref="J38:K38"/>
    <mergeCell ref="J39:K39"/>
    <mergeCell ref="J34:K34"/>
    <mergeCell ref="L34:M34"/>
    <mergeCell ref="L35:M35"/>
    <mergeCell ref="L36:M36"/>
    <mergeCell ref="L37:M37"/>
    <mergeCell ref="L38:M38"/>
    <mergeCell ref="L39:M39"/>
    <mergeCell ref="G16:G18"/>
    <mergeCell ref="G19:G21"/>
    <mergeCell ref="G22:G24"/>
    <mergeCell ref="G26:G29"/>
    <mergeCell ref="J35:K35"/>
    <mergeCell ref="J36:K36"/>
    <mergeCell ref="S4:S7"/>
    <mergeCell ref="T4:T7"/>
    <mergeCell ref="U4:U7"/>
    <mergeCell ref="V4:V7"/>
    <mergeCell ref="S3:V3"/>
    <mergeCell ref="W3:W7"/>
    <mergeCell ref="I4:I7"/>
    <mergeCell ref="J4:J7"/>
    <mergeCell ref="K4:K7"/>
    <mergeCell ref="L4:L7"/>
    <mergeCell ref="N4:N7"/>
    <mergeCell ref="O4:O7"/>
    <mergeCell ref="P4:P7"/>
    <mergeCell ref="Q4:Q7"/>
    <mergeCell ref="I3:L3"/>
    <mergeCell ref="M3:M7"/>
    <mergeCell ref="N3:Q3"/>
    <mergeCell ref="R3:R7"/>
    <mergeCell ref="B18:B20"/>
    <mergeCell ref="G3:H7"/>
    <mergeCell ref="G8:G15"/>
    <mergeCell ref="N34:R34"/>
    <mergeCell ref="B22:B25"/>
    <mergeCell ref="B3:C3"/>
    <mergeCell ref="B4:B11"/>
    <mergeCell ref="B12:B14"/>
    <mergeCell ref="B15:B17"/>
  </mergeCells>
  <phoneticPr fontId="26" type="noConversion"/>
  <conditionalFormatting sqref="I8:R29">
    <cfRule type="cellIs" dxfId="21" priority="11" operator="between">
      <formula>3</formula>
      <formula>4.9</formula>
    </cfRule>
    <cfRule type="cellIs" dxfId="20" priority="12" operator="lessThan">
      <formula>2.9</formula>
    </cfRule>
  </conditionalFormatting>
  <conditionalFormatting sqref="W8:W29 I8:R29">
    <cfRule type="cellIs" dxfId="19" priority="6" operator="equal">
      <formula>5</formula>
    </cfRule>
    <cfRule type="cellIs" dxfId="18" priority="7" operator="between">
      <formula>4</formula>
      <formula>4.9</formula>
    </cfRule>
    <cfRule type="cellIs" dxfId="17" priority="8" operator="between">
      <formula>3</formula>
      <formula>3.9</formula>
    </cfRule>
    <cfRule type="cellIs" dxfId="16" priority="9" operator="between">
      <formula>2</formula>
      <formula>2.9</formula>
    </cfRule>
    <cfRule type="cellIs" dxfId="15" priority="10" operator="lessThan">
      <formula>1.9</formula>
    </cfRule>
  </conditionalFormatting>
  <conditionalFormatting sqref="S8:V29">
    <cfRule type="cellIs" dxfId="14" priority="1" operator="greaterThan">
      <formula>9</formula>
    </cfRule>
    <cfRule type="cellIs" dxfId="13" priority="2" operator="between">
      <formula>7</formula>
      <formula>8.9</formula>
    </cfRule>
    <cfRule type="cellIs" dxfId="12" priority="3" operator="between">
      <formula>5</formula>
      <formula>6.9</formula>
    </cfRule>
    <cfRule type="cellIs" dxfId="11" priority="4" operator="between">
      <formula>3</formula>
      <formula>4.9</formula>
    </cfRule>
    <cfRule type="cellIs" dxfId="10" priority="5" operator="lessThanOrEqual">
      <formula>2.9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Inundación</vt:lpstr>
      <vt:lpstr>Avenidas Torrenciales</vt:lpstr>
      <vt:lpstr>Movimientos en Masa</vt:lpstr>
      <vt:lpstr>Hoja1</vt:lpstr>
      <vt:lpstr>Cruce MovMas</vt:lpstr>
      <vt:lpstr>Niveles Ceráunicos</vt:lpstr>
      <vt:lpstr>Incendios</vt:lpstr>
      <vt:lpstr>Erosión</vt:lpstr>
      <vt:lpstr>Vulnerabilidad</vt:lpstr>
      <vt:lpstr>Riesgo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Kimberlly Tatiana Ascencio Blanco</cp:lastModifiedBy>
  <dcterms:created xsi:type="dcterms:W3CDTF">2023-07-19T17:04:57Z</dcterms:created>
  <dcterms:modified xsi:type="dcterms:W3CDTF">2023-10-13T03:11:43Z</dcterms:modified>
</cp:coreProperties>
</file>